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filterPrivacy="1"/>
  <xr:revisionPtr revIDLastSave="0" documentId="13_ncr:1_{063C7F41-1209-4706-879B-0C957EA75EDB}" xr6:coauthVersionLast="45" xr6:coauthVersionMax="45" xr10:uidLastSave="{00000000-0000-0000-0000-000000000000}"/>
  <bookViews>
    <workbookView xWindow="22015" yWindow="-104" windowWidth="22325" windowHeight="12050" xr2:uid="{E5E50040-0C35-4743-95E7-DBDA6D42438A}"/>
  </bookViews>
  <sheets>
    <sheet name="General Summary" sheetId="5" r:id="rId1"/>
    <sheet name="Electric CD Cost Summary" sheetId="4" r:id="rId2"/>
    <sheet name="Energy Star List" sheetId="9" state="hidden" r:id="rId3"/>
    <sheet name="NGCD Cost Summary" sheetId="8" r:id="rId4"/>
    <sheet name="HPCD Cost Summary" sheetId="2" r:id="rId5"/>
    <sheet name="Raw Electric CD Costs" sheetId="1" r:id="rId6"/>
    <sheet name="Raw HPCD Costs" sheetId="3" r:id="rId7"/>
    <sheet name="Raw NGCD Costs" sheetId="7" r:id="rId8"/>
  </sheets>
  <definedNames>
    <definedName name="_xlnm._FilterDatabase" localSheetId="1" hidden="1">'Electric CD Cost Summary'!$B$2:$F$357</definedName>
    <definedName name="_xlnm._FilterDatabase" localSheetId="2" hidden="1">'Energy Star List'!$B$3:$AL$372</definedName>
    <definedName name="_xlnm._FilterDatabase" localSheetId="0" hidden="1">'General Summary'!$J$2:$R$16</definedName>
    <definedName name="_xlnm._FilterDatabase" localSheetId="3" hidden="1">'NGCD Cost Summary'!$B$2:$I$123</definedName>
    <definedName name="_xlnm._FilterDatabase" localSheetId="5" hidden="1">'Raw Electric CD Costs'!$B$2:$M$436</definedName>
    <definedName name="_xlnm._FilterDatabase" localSheetId="6" hidden="1">'Raw HPCD Costs'!$B$2:$I$50</definedName>
    <definedName name="_xlnm._FilterDatabase" localSheetId="7" hidden="1">'Raw NGCD Costs'!$C$2:$L$207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40" i="1" l="1"/>
  <c r="H440" i="1"/>
  <c r="F438" i="1"/>
  <c r="F439" i="1"/>
  <c r="H438" i="1"/>
  <c r="H439" i="1"/>
  <c r="F437" i="1"/>
  <c r="H437" i="1"/>
  <c r="B71" i="1"/>
  <c r="F71" i="1"/>
  <c r="H71" i="1"/>
  <c r="B72" i="1"/>
  <c r="F72" i="1"/>
  <c r="H72" i="1"/>
  <c r="B73" i="1"/>
  <c r="F73" i="1"/>
  <c r="H73" i="1"/>
  <c r="B74" i="1"/>
  <c r="F74" i="1"/>
  <c r="H74" i="1"/>
  <c r="B75" i="1"/>
  <c r="F75" i="1"/>
  <c r="H75" i="1"/>
  <c r="B76" i="1"/>
  <c r="F76" i="1"/>
  <c r="H76" i="1"/>
  <c r="B77" i="1"/>
  <c r="F77" i="1"/>
  <c r="H77" i="1"/>
  <c r="B78" i="1"/>
  <c r="F78" i="1"/>
  <c r="H78" i="1"/>
  <c r="B79" i="1"/>
  <c r="F79" i="1"/>
  <c r="H79" i="1"/>
  <c r="B80" i="1"/>
  <c r="F80" i="1"/>
  <c r="H80" i="1"/>
  <c r="B81" i="1"/>
  <c r="F81" i="1"/>
  <c r="H81" i="1"/>
  <c r="B82" i="1"/>
  <c r="F82" i="1"/>
  <c r="H82" i="1"/>
  <c r="B83" i="1"/>
  <c r="F83" i="1"/>
  <c r="H83" i="1"/>
  <c r="B84" i="1"/>
  <c r="F84" i="1"/>
  <c r="H84" i="1"/>
  <c r="B85" i="1"/>
  <c r="F85" i="1"/>
  <c r="H85" i="1"/>
  <c r="B86" i="1"/>
  <c r="F86" i="1"/>
  <c r="H86" i="1"/>
  <c r="B87" i="1"/>
  <c r="F87" i="1"/>
  <c r="H87" i="1"/>
  <c r="B88" i="1"/>
  <c r="F88" i="1"/>
  <c r="H88" i="1"/>
  <c r="B89" i="1"/>
  <c r="F89" i="1"/>
  <c r="H89" i="1"/>
  <c r="B90" i="1"/>
  <c r="F90" i="1"/>
  <c r="H90" i="1"/>
  <c r="B91" i="1"/>
  <c r="F91" i="1"/>
  <c r="H91" i="1"/>
  <c r="B92" i="1"/>
  <c r="F92" i="1"/>
  <c r="H92" i="1"/>
  <c r="B93" i="1"/>
  <c r="F93" i="1"/>
  <c r="H93" i="1"/>
  <c r="B94" i="1"/>
  <c r="F94" i="1"/>
  <c r="H94" i="1"/>
  <c r="B95" i="1"/>
  <c r="F95" i="1"/>
  <c r="H95" i="1"/>
  <c r="B96" i="1"/>
  <c r="F96" i="1"/>
  <c r="H96" i="1"/>
  <c r="B97" i="1"/>
  <c r="F97" i="1"/>
  <c r="H97" i="1"/>
  <c r="B98" i="1"/>
  <c r="F98" i="1"/>
  <c r="H98" i="1"/>
  <c r="B99" i="1"/>
  <c r="F99" i="1"/>
  <c r="H99" i="1"/>
  <c r="B100" i="1"/>
  <c r="F100" i="1"/>
  <c r="H100" i="1"/>
  <c r="B101" i="1"/>
  <c r="F101" i="1"/>
  <c r="H101" i="1"/>
  <c r="B102" i="1"/>
  <c r="F102" i="1"/>
  <c r="H102" i="1"/>
  <c r="B103" i="1"/>
  <c r="F103" i="1"/>
  <c r="H103" i="1"/>
  <c r="B104" i="1"/>
  <c r="F104" i="1"/>
  <c r="H104" i="1"/>
  <c r="B105" i="1"/>
  <c r="F105" i="1"/>
  <c r="H105" i="1"/>
  <c r="B106" i="1"/>
  <c r="F106" i="1"/>
  <c r="H106" i="1"/>
  <c r="B107" i="1"/>
  <c r="F107" i="1"/>
  <c r="H107" i="1"/>
  <c r="B108" i="1"/>
  <c r="F108" i="1"/>
  <c r="H108" i="1"/>
  <c r="B109" i="1"/>
  <c r="F109" i="1"/>
  <c r="H109" i="1"/>
  <c r="B110" i="1"/>
  <c r="F110" i="1"/>
  <c r="H110" i="1"/>
  <c r="B111" i="1"/>
  <c r="F111" i="1"/>
  <c r="H111" i="1"/>
  <c r="B112" i="1"/>
  <c r="F112" i="1"/>
  <c r="H112" i="1"/>
  <c r="B113" i="1"/>
  <c r="F113" i="1"/>
  <c r="H113" i="1"/>
  <c r="B114" i="1"/>
  <c r="F114" i="1"/>
  <c r="H114" i="1"/>
  <c r="B115" i="1"/>
  <c r="F115" i="1"/>
  <c r="H115" i="1"/>
  <c r="B116" i="1"/>
  <c r="F116" i="1"/>
  <c r="H116" i="1"/>
  <c r="B117" i="1"/>
  <c r="F117" i="1"/>
  <c r="H117" i="1"/>
  <c r="B118" i="1"/>
  <c r="F118" i="1"/>
  <c r="H118" i="1"/>
  <c r="B119" i="1"/>
  <c r="F119" i="1"/>
  <c r="H119" i="1"/>
  <c r="B120" i="1"/>
  <c r="F120" i="1"/>
  <c r="H120" i="1"/>
  <c r="B121" i="1"/>
  <c r="F121" i="1"/>
  <c r="H121" i="1"/>
  <c r="B122" i="1"/>
  <c r="F122" i="1"/>
  <c r="H122" i="1"/>
  <c r="B123" i="1"/>
  <c r="F123" i="1"/>
  <c r="H123" i="1"/>
  <c r="B124" i="1"/>
  <c r="F124" i="1"/>
  <c r="H124" i="1"/>
  <c r="B125" i="1"/>
  <c r="F125" i="1"/>
  <c r="H125" i="1"/>
  <c r="B126" i="1"/>
  <c r="F126" i="1"/>
  <c r="H126" i="1"/>
  <c r="B127" i="1"/>
  <c r="F127" i="1"/>
  <c r="H127" i="1"/>
  <c r="B128" i="1"/>
  <c r="F128" i="1"/>
  <c r="H128" i="1"/>
  <c r="B129" i="1"/>
  <c r="F129" i="1"/>
  <c r="H129" i="1"/>
  <c r="B130" i="1"/>
  <c r="F130" i="1"/>
  <c r="H130" i="1"/>
  <c r="B131" i="1"/>
  <c r="F131" i="1"/>
  <c r="H131" i="1"/>
  <c r="B132" i="1"/>
  <c r="F132" i="1"/>
  <c r="H132" i="1"/>
  <c r="B133" i="1"/>
  <c r="F133" i="1"/>
  <c r="H133" i="1"/>
  <c r="B134" i="1"/>
  <c r="F134" i="1"/>
  <c r="H134" i="1"/>
  <c r="B135" i="1"/>
  <c r="F135" i="1"/>
  <c r="H135" i="1"/>
  <c r="B136" i="1"/>
  <c r="F136" i="1"/>
  <c r="H136" i="1"/>
  <c r="B137" i="1"/>
  <c r="F137" i="1"/>
  <c r="H137" i="1"/>
  <c r="B138" i="1"/>
  <c r="F138" i="1"/>
  <c r="H138" i="1"/>
  <c r="B139" i="1"/>
  <c r="F139" i="1"/>
  <c r="H139" i="1"/>
  <c r="B140" i="1"/>
  <c r="F140" i="1"/>
  <c r="H140" i="1"/>
  <c r="B141" i="1"/>
  <c r="F141" i="1"/>
  <c r="H141" i="1"/>
  <c r="B142" i="1"/>
  <c r="F142" i="1"/>
  <c r="H142" i="1"/>
  <c r="B143" i="1"/>
  <c r="F143" i="1"/>
  <c r="H143" i="1"/>
  <c r="B144" i="1"/>
  <c r="F144" i="1"/>
  <c r="H144" i="1"/>
  <c r="B145" i="1"/>
  <c r="F145" i="1"/>
  <c r="H145" i="1"/>
  <c r="B146" i="1"/>
  <c r="F146" i="1"/>
  <c r="H146" i="1"/>
  <c r="B147" i="1"/>
  <c r="F147" i="1"/>
  <c r="H147" i="1"/>
  <c r="B148" i="1"/>
  <c r="F148" i="1"/>
  <c r="H148" i="1"/>
  <c r="B149" i="1"/>
  <c r="F149" i="1"/>
  <c r="H149" i="1"/>
  <c r="B150" i="1"/>
  <c r="F150" i="1"/>
  <c r="H150" i="1"/>
  <c r="B151" i="1"/>
  <c r="F151" i="1"/>
  <c r="H151" i="1"/>
  <c r="B152" i="1"/>
  <c r="F152" i="1"/>
  <c r="H152" i="1"/>
  <c r="B153" i="1"/>
  <c r="F153" i="1"/>
  <c r="H153" i="1"/>
  <c r="B154" i="1"/>
  <c r="F154" i="1"/>
  <c r="H154" i="1"/>
  <c r="B155" i="1"/>
  <c r="F155" i="1"/>
  <c r="H155" i="1"/>
  <c r="B156" i="1"/>
  <c r="F156" i="1"/>
  <c r="H156" i="1"/>
  <c r="B157" i="1"/>
  <c r="F157" i="1"/>
  <c r="H157" i="1"/>
  <c r="B158" i="1"/>
  <c r="F158" i="1"/>
  <c r="H158" i="1"/>
  <c r="B159" i="1"/>
  <c r="F159" i="1"/>
  <c r="H159" i="1"/>
  <c r="B160" i="1"/>
  <c r="F160" i="1"/>
  <c r="H160" i="1"/>
  <c r="B161" i="1"/>
  <c r="F161" i="1"/>
  <c r="H161" i="1"/>
  <c r="B162" i="1"/>
  <c r="F162" i="1"/>
  <c r="H162" i="1"/>
  <c r="B163" i="1"/>
  <c r="F163" i="1"/>
  <c r="H163" i="1"/>
  <c r="B164" i="1"/>
  <c r="F164" i="1"/>
  <c r="H164" i="1"/>
  <c r="B165" i="1"/>
  <c r="F165" i="1"/>
  <c r="H165" i="1"/>
  <c r="B166" i="1"/>
  <c r="F166" i="1"/>
  <c r="H166" i="1"/>
  <c r="B167" i="1"/>
  <c r="F167" i="1"/>
  <c r="H167" i="1"/>
  <c r="B168" i="1"/>
  <c r="F168" i="1"/>
  <c r="H168" i="1"/>
  <c r="B169" i="1"/>
  <c r="F169" i="1"/>
  <c r="H169" i="1"/>
  <c r="B170" i="1"/>
  <c r="F170" i="1"/>
  <c r="H170" i="1"/>
  <c r="B171" i="1"/>
  <c r="F171" i="1"/>
  <c r="H171" i="1"/>
  <c r="B172" i="1"/>
  <c r="F172" i="1"/>
  <c r="H172" i="1"/>
  <c r="B173" i="1"/>
  <c r="F173" i="1"/>
  <c r="H173" i="1"/>
  <c r="B174" i="1"/>
  <c r="F174" i="1"/>
  <c r="H174" i="1"/>
  <c r="B175" i="1"/>
  <c r="F175" i="1"/>
  <c r="H175" i="1"/>
  <c r="B176" i="1"/>
  <c r="F176" i="1"/>
  <c r="H176" i="1"/>
  <c r="B177" i="1"/>
  <c r="F177" i="1"/>
  <c r="H177" i="1"/>
  <c r="B178" i="1"/>
  <c r="F178" i="1"/>
  <c r="H178" i="1"/>
  <c r="B179" i="1"/>
  <c r="F179" i="1"/>
  <c r="H179" i="1"/>
  <c r="B180" i="1"/>
  <c r="F180" i="1"/>
  <c r="H180" i="1"/>
  <c r="B181" i="1"/>
  <c r="F181" i="1"/>
  <c r="H181" i="1"/>
  <c r="B182" i="1"/>
  <c r="F182" i="1"/>
  <c r="H182" i="1"/>
  <c r="B183" i="1"/>
  <c r="F183" i="1"/>
  <c r="H183" i="1"/>
  <c r="B184" i="1"/>
  <c r="F184" i="1"/>
  <c r="H184" i="1"/>
  <c r="B185" i="1"/>
  <c r="F185" i="1"/>
  <c r="H185" i="1"/>
  <c r="B186" i="1"/>
  <c r="F186" i="1"/>
  <c r="H186" i="1"/>
  <c r="B187" i="1"/>
  <c r="F187" i="1"/>
  <c r="H187" i="1"/>
  <c r="B188" i="1"/>
  <c r="F188" i="1"/>
  <c r="H188" i="1"/>
  <c r="B189" i="1"/>
  <c r="F189" i="1"/>
  <c r="H189" i="1"/>
  <c r="B190" i="1"/>
  <c r="F190" i="1"/>
  <c r="H190" i="1"/>
  <c r="B191" i="1"/>
  <c r="F191" i="1"/>
  <c r="H191" i="1"/>
  <c r="B192" i="1"/>
  <c r="F192" i="1"/>
  <c r="H192" i="1"/>
  <c r="B193" i="1"/>
  <c r="F193" i="1"/>
  <c r="H193" i="1"/>
  <c r="B194" i="1"/>
  <c r="F194" i="1"/>
  <c r="H194" i="1"/>
  <c r="B195" i="1"/>
  <c r="F195" i="1"/>
  <c r="H195" i="1"/>
  <c r="B196" i="1"/>
  <c r="F196" i="1"/>
  <c r="H196" i="1"/>
  <c r="B197" i="1"/>
  <c r="F197" i="1"/>
  <c r="H197" i="1"/>
  <c r="B198" i="1"/>
  <c r="F198" i="1"/>
  <c r="H198" i="1"/>
  <c r="B199" i="1"/>
  <c r="F199" i="1"/>
  <c r="H199" i="1"/>
  <c r="B200" i="1"/>
  <c r="F200" i="1"/>
  <c r="H200" i="1"/>
  <c r="B201" i="1"/>
  <c r="F201" i="1"/>
  <c r="H201" i="1"/>
  <c r="B202" i="1"/>
  <c r="F202" i="1"/>
  <c r="H202" i="1"/>
  <c r="B203" i="1"/>
  <c r="F203" i="1"/>
  <c r="H203" i="1"/>
  <c r="B204" i="1"/>
  <c r="F204" i="1"/>
  <c r="H204" i="1"/>
  <c r="B205" i="1"/>
  <c r="F205" i="1"/>
  <c r="H205" i="1"/>
  <c r="B206" i="1"/>
  <c r="F206" i="1"/>
  <c r="H206" i="1"/>
  <c r="B207" i="1"/>
  <c r="F207" i="1"/>
  <c r="H207" i="1"/>
  <c r="B208" i="1"/>
  <c r="F208" i="1"/>
  <c r="H208" i="1"/>
  <c r="B209" i="1"/>
  <c r="F209" i="1"/>
  <c r="H209" i="1"/>
  <c r="B210" i="1"/>
  <c r="F210" i="1"/>
  <c r="H210" i="1"/>
  <c r="B211" i="1"/>
  <c r="F211" i="1"/>
  <c r="H211" i="1"/>
  <c r="B212" i="1"/>
  <c r="F212" i="1"/>
  <c r="H212" i="1"/>
  <c r="B213" i="1"/>
  <c r="F213" i="1"/>
  <c r="H213" i="1"/>
  <c r="B214" i="1"/>
  <c r="F214" i="1"/>
  <c r="H214" i="1"/>
  <c r="B215" i="1"/>
  <c r="F215" i="1"/>
  <c r="H215" i="1"/>
  <c r="B216" i="1"/>
  <c r="F216" i="1"/>
  <c r="H216" i="1"/>
  <c r="B217" i="1"/>
  <c r="F217" i="1"/>
  <c r="H217" i="1"/>
  <c r="B218" i="1"/>
  <c r="F218" i="1"/>
  <c r="H218" i="1"/>
  <c r="B219" i="1"/>
  <c r="F219" i="1"/>
  <c r="H219" i="1"/>
  <c r="B220" i="1"/>
  <c r="F220" i="1"/>
  <c r="H220" i="1"/>
  <c r="B221" i="1"/>
  <c r="F221" i="1"/>
  <c r="H221" i="1"/>
  <c r="B222" i="1"/>
  <c r="F222" i="1"/>
  <c r="H222" i="1"/>
  <c r="B223" i="1"/>
  <c r="F223" i="1"/>
  <c r="H223" i="1"/>
  <c r="B224" i="1"/>
  <c r="F224" i="1"/>
  <c r="H224" i="1"/>
  <c r="B225" i="1"/>
  <c r="F225" i="1"/>
  <c r="H225" i="1"/>
  <c r="B226" i="1"/>
  <c r="F226" i="1"/>
  <c r="H226" i="1"/>
  <c r="B227" i="1"/>
  <c r="F227" i="1"/>
  <c r="H227" i="1"/>
  <c r="B228" i="1"/>
  <c r="F228" i="1"/>
  <c r="H228" i="1"/>
  <c r="B229" i="1"/>
  <c r="F229" i="1"/>
  <c r="H229" i="1"/>
  <c r="B230" i="1"/>
  <c r="F230" i="1"/>
  <c r="H230" i="1"/>
  <c r="B231" i="1"/>
  <c r="F231" i="1"/>
  <c r="H231" i="1"/>
  <c r="B232" i="1"/>
  <c r="F232" i="1"/>
  <c r="H232" i="1"/>
  <c r="B233" i="1"/>
  <c r="F233" i="1"/>
  <c r="H233" i="1"/>
  <c r="B234" i="1"/>
  <c r="F234" i="1"/>
  <c r="H234" i="1"/>
  <c r="B235" i="1"/>
  <c r="F235" i="1"/>
  <c r="H235" i="1"/>
  <c r="B236" i="1"/>
  <c r="F236" i="1"/>
  <c r="H236" i="1"/>
  <c r="B237" i="1"/>
  <c r="F237" i="1"/>
  <c r="H237" i="1"/>
  <c r="B238" i="1"/>
  <c r="F238" i="1"/>
  <c r="H238" i="1"/>
  <c r="B239" i="1"/>
  <c r="F239" i="1"/>
  <c r="H239" i="1"/>
  <c r="B240" i="1"/>
  <c r="F240" i="1"/>
  <c r="H240" i="1"/>
  <c r="B241" i="1"/>
  <c r="F241" i="1"/>
  <c r="H241" i="1"/>
  <c r="B242" i="1"/>
  <c r="F242" i="1"/>
  <c r="H242" i="1"/>
  <c r="B243" i="1"/>
  <c r="F243" i="1"/>
  <c r="H243" i="1"/>
  <c r="B244" i="1"/>
  <c r="F244" i="1"/>
  <c r="H244" i="1"/>
  <c r="B245" i="1"/>
  <c r="F245" i="1"/>
  <c r="H245" i="1"/>
  <c r="B246" i="1"/>
  <c r="F246" i="1"/>
  <c r="H246" i="1"/>
  <c r="B247" i="1"/>
  <c r="F247" i="1"/>
  <c r="H247" i="1"/>
  <c r="B248" i="1"/>
  <c r="F248" i="1"/>
  <c r="H248" i="1"/>
  <c r="B249" i="1"/>
  <c r="F249" i="1"/>
  <c r="H249" i="1"/>
  <c r="B250" i="1"/>
  <c r="F250" i="1"/>
  <c r="H250" i="1"/>
  <c r="B251" i="1"/>
  <c r="F251" i="1"/>
  <c r="H251" i="1"/>
  <c r="B252" i="1"/>
  <c r="F252" i="1"/>
  <c r="H252" i="1"/>
  <c r="B253" i="1"/>
  <c r="F253" i="1"/>
  <c r="H253" i="1"/>
  <c r="B254" i="1"/>
  <c r="F254" i="1"/>
  <c r="H254" i="1"/>
  <c r="B255" i="1"/>
  <c r="F255" i="1"/>
  <c r="H255" i="1"/>
  <c r="B256" i="1"/>
  <c r="F256" i="1"/>
  <c r="H256" i="1"/>
  <c r="B257" i="1"/>
  <c r="F257" i="1"/>
  <c r="H257" i="1"/>
  <c r="B258" i="1"/>
  <c r="F258" i="1"/>
  <c r="H258" i="1"/>
  <c r="B259" i="1"/>
  <c r="F259" i="1"/>
  <c r="H259" i="1"/>
  <c r="B260" i="1"/>
  <c r="F260" i="1"/>
  <c r="H260" i="1"/>
  <c r="B261" i="1"/>
  <c r="F261" i="1"/>
  <c r="H261" i="1"/>
  <c r="B262" i="1"/>
  <c r="F262" i="1"/>
  <c r="H262" i="1"/>
  <c r="B263" i="1"/>
  <c r="F263" i="1"/>
  <c r="H263" i="1"/>
  <c r="B264" i="1"/>
  <c r="F264" i="1"/>
  <c r="H264" i="1"/>
  <c r="B265" i="1"/>
  <c r="F265" i="1"/>
  <c r="H265" i="1"/>
  <c r="B266" i="1"/>
  <c r="F266" i="1"/>
  <c r="H266" i="1"/>
  <c r="B267" i="1"/>
  <c r="F267" i="1"/>
  <c r="H267" i="1"/>
  <c r="B268" i="1"/>
  <c r="F268" i="1"/>
  <c r="H268" i="1"/>
  <c r="B269" i="1"/>
  <c r="F269" i="1"/>
  <c r="H269" i="1"/>
  <c r="B270" i="1"/>
  <c r="F270" i="1"/>
  <c r="H270" i="1"/>
  <c r="B271" i="1"/>
  <c r="F271" i="1"/>
  <c r="H271" i="1"/>
  <c r="B272" i="1"/>
  <c r="F272" i="1"/>
  <c r="H272" i="1"/>
  <c r="B273" i="1"/>
  <c r="F273" i="1"/>
  <c r="H273" i="1"/>
  <c r="B274" i="1"/>
  <c r="F274" i="1"/>
  <c r="H274" i="1"/>
  <c r="B275" i="1"/>
  <c r="F275" i="1"/>
  <c r="H275" i="1"/>
  <c r="B276" i="1"/>
  <c r="F276" i="1"/>
  <c r="H276" i="1"/>
  <c r="B277" i="1"/>
  <c r="F277" i="1"/>
  <c r="H277" i="1"/>
  <c r="B278" i="1"/>
  <c r="F278" i="1"/>
  <c r="H278" i="1"/>
  <c r="B279" i="1"/>
  <c r="F279" i="1"/>
  <c r="H279" i="1"/>
  <c r="B280" i="1"/>
  <c r="F280" i="1"/>
  <c r="H280" i="1"/>
  <c r="B281" i="1"/>
  <c r="F281" i="1"/>
  <c r="H281" i="1"/>
  <c r="B282" i="1"/>
  <c r="F282" i="1"/>
  <c r="H282" i="1"/>
  <c r="B283" i="1"/>
  <c r="F283" i="1"/>
  <c r="H283" i="1"/>
  <c r="B284" i="1"/>
  <c r="F284" i="1"/>
  <c r="H284" i="1"/>
  <c r="B285" i="1"/>
  <c r="F285" i="1"/>
  <c r="H285" i="1"/>
  <c r="B286" i="1"/>
  <c r="F286" i="1"/>
  <c r="H286" i="1"/>
  <c r="B287" i="1"/>
  <c r="F287" i="1"/>
  <c r="H287" i="1"/>
  <c r="B288" i="1"/>
  <c r="F288" i="1"/>
  <c r="H288" i="1"/>
  <c r="B289" i="1"/>
  <c r="F289" i="1"/>
  <c r="H289" i="1"/>
  <c r="B290" i="1"/>
  <c r="F290" i="1"/>
  <c r="H290" i="1"/>
  <c r="B291" i="1"/>
  <c r="F291" i="1"/>
  <c r="H291" i="1"/>
  <c r="B292" i="1"/>
  <c r="F292" i="1"/>
  <c r="H292" i="1"/>
  <c r="B293" i="1"/>
  <c r="F293" i="1"/>
  <c r="H293" i="1"/>
  <c r="B294" i="1"/>
  <c r="F294" i="1"/>
  <c r="H294" i="1"/>
  <c r="B295" i="1"/>
  <c r="F295" i="1"/>
  <c r="H295" i="1"/>
  <c r="B296" i="1"/>
  <c r="F296" i="1"/>
  <c r="H296" i="1"/>
  <c r="B297" i="1"/>
  <c r="F297" i="1"/>
  <c r="H297" i="1"/>
  <c r="B298" i="1"/>
  <c r="F298" i="1"/>
  <c r="H298" i="1"/>
  <c r="B299" i="1"/>
  <c r="F299" i="1"/>
  <c r="H299" i="1"/>
  <c r="B300" i="1"/>
  <c r="F300" i="1"/>
  <c r="H300" i="1"/>
  <c r="B301" i="1"/>
  <c r="F301" i="1"/>
  <c r="H301" i="1"/>
  <c r="B302" i="1"/>
  <c r="F302" i="1"/>
  <c r="H302" i="1"/>
  <c r="B303" i="1"/>
  <c r="F303" i="1"/>
  <c r="H303" i="1"/>
  <c r="P3" i="5"/>
  <c r="P9" i="5"/>
  <c r="P8" i="5"/>
  <c r="P7" i="5"/>
  <c r="P6" i="5"/>
  <c r="P5" i="5"/>
  <c r="P4" i="5"/>
  <c r="H15" i="5"/>
  <c r="H14" i="5"/>
  <c r="D3" i="4"/>
  <c r="AI372" i="9"/>
  <c r="AJ372" i="9" s="1"/>
  <c r="AH372" i="9"/>
  <c r="AI371" i="9"/>
  <c r="AJ371" i="9" s="1"/>
  <c r="AH371" i="9"/>
  <c r="AI370" i="9"/>
  <c r="AJ370" i="9" s="1"/>
  <c r="AH370" i="9"/>
  <c r="AI353" i="9"/>
  <c r="AJ353" i="9" s="1"/>
  <c r="AH353" i="9"/>
  <c r="AI352" i="9"/>
  <c r="AJ352" i="9" s="1"/>
  <c r="AH352" i="9"/>
  <c r="AI342" i="9"/>
  <c r="AJ342" i="9" s="1"/>
  <c r="AH342" i="9"/>
  <c r="AI341" i="9"/>
  <c r="AJ341" i="9" s="1"/>
  <c r="AH341" i="9"/>
  <c r="AI340" i="9"/>
  <c r="AJ340" i="9" s="1"/>
  <c r="AH340" i="9"/>
  <c r="AI339" i="9"/>
  <c r="AJ339" i="9" s="1"/>
  <c r="AH339" i="9"/>
  <c r="AI338" i="9"/>
  <c r="AJ338" i="9" s="1"/>
  <c r="AH338" i="9"/>
  <c r="AI337" i="9"/>
  <c r="AJ337" i="9" s="1"/>
  <c r="AH337" i="9"/>
  <c r="AI336" i="9"/>
  <c r="AJ336" i="9" s="1"/>
  <c r="AH336" i="9"/>
  <c r="AI335" i="9"/>
  <c r="AJ335" i="9" s="1"/>
  <c r="AH335" i="9"/>
  <c r="AI334" i="9"/>
  <c r="AJ334" i="9" s="1"/>
  <c r="AH334" i="9"/>
  <c r="AI333" i="9"/>
  <c r="AJ333" i="9" s="1"/>
  <c r="AH333" i="9"/>
  <c r="AI332" i="9"/>
  <c r="AJ332" i="9" s="1"/>
  <c r="AH332" i="9"/>
  <c r="AI331" i="9"/>
  <c r="AJ331" i="9" s="1"/>
  <c r="AH331" i="9"/>
  <c r="AI330" i="9"/>
  <c r="AJ330" i="9" s="1"/>
  <c r="AH330" i="9"/>
  <c r="AI329" i="9"/>
  <c r="AJ329" i="9" s="1"/>
  <c r="AH329" i="9"/>
  <c r="AI328" i="9"/>
  <c r="AJ328" i="9" s="1"/>
  <c r="AH328" i="9"/>
  <c r="AI327" i="9"/>
  <c r="AJ327" i="9" s="1"/>
  <c r="AH327" i="9"/>
  <c r="AI351" i="9"/>
  <c r="AJ351" i="9" s="1"/>
  <c r="AH351" i="9"/>
  <c r="AI350" i="9"/>
  <c r="AJ350" i="9" s="1"/>
  <c r="AH350" i="9"/>
  <c r="AI349" i="9"/>
  <c r="AJ349" i="9" s="1"/>
  <c r="AH349" i="9"/>
  <c r="AI348" i="9"/>
  <c r="AJ348" i="9" s="1"/>
  <c r="AH348" i="9"/>
  <c r="AI347" i="9"/>
  <c r="AJ347" i="9" s="1"/>
  <c r="AH347" i="9"/>
  <c r="AI346" i="9"/>
  <c r="AJ346" i="9" s="1"/>
  <c r="AH346" i="9"/>
  <c r="AI345" i="9"/>
  <c r="AJ345" i="9" s="1"/>
  <c r="AH345" i="9"/>
  <c r="AI344" i="9"/>
  <c r="AJ344" i="9" s="1"/>
  <c r="AH344" i="9"/>
  <c r="AI343" i="9"/>
  <c r="AJ343" i="9" s="1"/>
  <c r="AH343" i="9"/>
  <c r="AI326" i="9"/>
  <c r="AJ326" i="9" s="1"/>
  <c r="AH326" i="9"/>
  <c r="AI325" i="9"/>
  <c r="AJ325" i="9" s="1"/>
  <c r="AH325" i="9"/>
  <c r="AI324" i="9"/>
  <c r="AJ324" i="9" s="1"/>
  <c r="AH324" i="9"/>
  <c r="AI323" i="9"/>
  <c r="AJ323" i="9" s="1"/>
  <c r="AH323" i="9"/>
  <c r="AI322" i="9"/>
  <c r="AJ322" i="9" s="1"/>
  <c r="AH322" i="9"/>
  <c r="AI321" i="9"/>
  <c r="AJ321" i="9" s="1"/>
  <c r="AH321" i="9"/>
  <c r="AI320" i="9"/>
  <c r="AJ320" i="9" s="1"/>
  <c r="AH320" i="9"/>
  <c r="AI319" i="9"/>
  <c r="AJ319" i="9" s="1"/>
  <c r="AH319" i="9"/>
  <c r="AI318" i="9"/>
  <c r="AJ318" i="9" s="1"/>
  <c r="AH318" i="9"/>
  <c r="AI317" i="9"/>
  <c r="AJ317" i="9" s="1"/>
  <c r="AH317" i="9"/>
  <c r="AI316" i="9"/>
  <c r="AJ316" i="9" s="1"/>
  <c r="AH316" i="9"/>
  <c r="AI315" i="9"/>
  <c r="AJ315" i="9" s="1"/>
  <c r="AH315" i="9"/>
  <c r="AI314" i="9"/>
  <c r="AJ314" i="9" s="1"/>
  <c r="AH314" i="9"/>
  <c r="AI313" i="9"/>
  <c r="AJ313" i="9" s="1"/>
  <c r="AH313" i="9"/>
  <c r="AI312" i="9"/>
  <c r="AJ312" i="9" s="1"/>
  <c r="AH312" i="9"/>
  <c r="AI311" i="9"/>
  <c r="AJ311" i="9" s="1"/>
  <c r="AH311" i="9"/>
  <c r="AI310" i="9"/>
  <c r="AJ310" i="9" s="1"/>
  <c r="AH310" i="9"/>
  <c r="AI309" i="9"/>
  <c r="AJ309" i="9" s="1"/>
  <c r="AH309" i="9"/>
  <c r="AI308" i="9"/>
  <c r="AJ308" i="9" s="1"/>
  <c r="AH308" i="9"/>
  <c r="AI307" i="9"/>
  <c r="AJ307" i="9" s="1"/>
  <c r="AH307" i="9"/>
  <c r="AI306" i="9"/>
  <c r="AJ306" i="9" s="1"/>
  <c r="AH306" i="9"/>
  <c r="AI288" i="9"/>
  <c r="AJ288" i="9" s="1"/>
  <c r="AH288" i="9"/>
  <c r="AI287" i="9"/>
  <c r="AJ287" i="9" s="1"/>
  <c r="AH287" i="9"/>
  <c r="AI286" i="9"/>
  <c r="AJ286" i="9" s="1"/>
  <c r="AH286" i="9"/>
  <c r="AI285" i="9"/>
  <c r="AJ285" i="9" s="1"/>
  <c r="AH285" i="9"/>
  <c r="AI284" i="9"/>
  <c r="AJ284" i="9" s="1"/>
  <c r="AH284" i="9"/>
  <c r="AI283" i="9"/>
  <c r="AJ283" i="9" s="1"/>
  <c r="AH283" i="9"/>
  <c r="AI282" i="9"/>
  <c r="AJ282" i="9" s="1"/>
  <c r="AH282" i="9"/>
  <c r="AI281" i="9"/>
  <c r="AJ281" i="9" s="1"/>
  <c r="AH281" i="9"/>
  <c r="AI280" i="9"/>
  <c r="AJ280" i="9" s="1"/>
  <c r="AH280" i="9"/>
  <c r="AI279" i="9"/>
  <c r="AJ279" i="9" s="1"/>
  <c r="AH279" i="9"/>
  <c r="AI278" i="9"/>
  <c r="AJ278" i="9" s="1"/>
  <c r="AH278" i="9"/>
  <c r="AI277" i="9"/>
  <c r="AJ277" i="9" s="1"/>
  <c r="AH277" i="9"/>
  <c r="AI276" i="9"/>
  <c r="AJ276" i="9" s="1"/>
  <c r="AH276" i="9"/>
  <c r="AI275" i="9"/>
  <c r="AJ275" i="9" s="1"/>
  <c r="AH275" i="9"/>
  <c r="AI274" i="9"/>
  <c r="AJ274" i="9" s="1"/>
  <c r="AH274" i="9"/>
  <c r="AI273" i="9"/>
  <c r="AJ273" i="9" s="1"/>
  <c r="AH273" i="9"/>
  <c r="AI305" i="9"/>
  <c r="AJ305" i="9" s="1"/>
  <c r="AH305" i="9"/>
  <c r="AI304" i="9"/>
  <c r="AJ304" i="9" s="1"/>
  <c r="AH304" i="9"/>
  <c r="AI303" i="9"/>
  <c r="AJ303" i="9" s="1"/>
  <c r="AH303" i="9"/>
  <c r="AI302" i="9"/>
  <c r="AJ302" i="9" s="1"/>
  <c r="AH302" i="9"/>
  <c r="AI301" i="9"/>
  <c r="AJ301" i="9" s="1"/>
  <c r="AH301" i="9"/>
  <c r="AI300" i="9"/>
  <c r="AJ300" i="9" s="1"/>
  <c r="AH300" i="9"/>
  <c r="AI299" i="9"/>
  <c r="AJ299" i="9" s="1"/>
  <c r="AH299" i="9"/>
  <c r="AI298" i="9"/>
  <c r="AJ298" i="9" s="1"/>
  <c r="AH298" i="9"/>
  <c r="AI297" i="9"/>
  <c r="AJ297" i="9" s="1"/>
  <c r="AH297" i="9"/>
  <c r="AI296" i="9"/>
  <c r="AJ296" i="9" s="1"/>
  <c r="AH296" i="9"/>
  <c r="AI295" i="9"/>
  <c r="AJ295" i="9" s="1"/>
  <c r="AH295" i="9"/>
  <c r="AI294" i="9"/>
  <c r="AJ294" i="9" s="1"/>
  <c r="AH294" i="9"/>
  <c r="AI293" i="9"/>
  <c r="AJ293" i="9" s="1"/>
  <c r="AH293" i="9"/>
  <c r="AI292" i="9"/>
  <c r="AJ292" i="9" s="1"/>
  <c r="AH292" i="9"/>
  <c r="AI291" i="9"/>
  <c r="AJ291" i="9" s="1"/>
  <c r="AH291" i="9"/>
  <c r="AI290" i="9"/>
  <c r="AJ290" i="9" s="1"/>
  <c r="AH290" i="9"/>
  <c r="AI289" i="9"/>
  <c r="AJ289" i="9" s="1"/>
  <c r="AH289" i="9"/>
  <c r="AI369" i="9"/>
  <c r="AJ369" i="9" s="1"/>
  <c r="AH369" i="9"/>
  <c r="AI368" i="9"/>
  <c r="AJ368" i="9" s="1"/>
  <c r="AH368" i="9"/>
  <c r="AI367" i="9"/>
  <c r="AJ367" i="9" s="1"/>
  <c r="AH367" i="9"/>
  <c r="AI366" i="9"/>
  <c r="AJ366" i="9" s="1"/>
  <c r="AH366" i="9"/>
  <c r="AI365" i="9"/>
  <c r="AJ365" i="9" s="1"/>
  <c r="AH365" i="9"/>
  <c r="AI364" i="9"/>
  <c r="AJ364" i="9" s="1"/>
  <c r="AH364" i="9"/>
  <c r="AI363" i="9"/>
  <c r="AJ363" i="9" s="1"/>
  <c r="AH363" i="9"/>
  <c r="AI362" i="9"/>
  <c r="AJ362" i="9" s="1"/>
  <c r="AH362" i="9"/>
  <c r="AI361" i="9"/>
  <c r="AJ361" i="9" s="1"/>
  <c r="AH361" i="9"/>
  <c r="AI360" i="9"/>
  <c r="AJ360" i="9" s="1"/>
  <c r="AH360" i="9"/>
  <c r="AI359" i="9"/>
  <c r="AJ359" i="9" s="1"/>
  <c r="AH359" i="9"/>
  <c r="AI358" i="9"/>
  <c r="AJ358" i="9" s="1"/>
  <c r="AH358" i="9"/>
  <c r="AI357" i="9"/>
  <c r="AJ357" i="9" s="1"/>
  <c r="AH357" i="9"/>
  <c r="AI356" i="9"/>
  <c r="AJ356" i="9" s="1"/>
  <c r="AH356" i="9"/>
  <c r="AI355" i="9"/>
  <c r="AJ355" i="9" s="1"/>
  <c r="AH355" i="9"/>
  <c r="AI354" i="9"/>
  <c r="AJ354" i="9" s="1"/>
  <c r="AH354" i="9"/>
  <c r="AI272" i="9"/>
  <c r="AJ272" i="9" s="1"/>
  <c r="AH272" i="9"/>
  <c r="AI271" i="9"/>
  <c r="AJ271" i="9" s="1"/>
  <c r="AH271" i="9"/>
  <c r="AI270" i="9"/>
  <c r="AJ270" i="9" s="1"/>
  <c r="AH270" i="9"/>
  <c r="AI269" i="9"/>
  <c r="AJ269" i="9" s="1"/>
  <c r="AH269" i="9"/>
  <c r="AI268" i="9"/>
  <c r="AJ268" i="9" s="1"/>
  <c r="AH268" i="9"/>
  <c r="AI267" i="9"/>
  <c r="AJ267" i="9" s="1"/>
  <c r="AH267" i="9"/>
  <c r="AI266" i="9"/>
  <c r="AJ266" i="9" s="1"/>
  <c r="AH266" i="9"/>
  <c r="AI265" i="9"/>
  <c r="AJ265" i="9" s="1"/>
  <c r="AH265" i="9"/>
  <c r="AI264" i="9"/>
  <c r="AJ264" i="9" s="1"/>
  <c r="AH264" i="9"/>
  <c r="AI263" i="9"/>
  <c r="AJ263" i="9" s="1"/>
  <c r="AH263" i="9"/>
  <c r="AI262" i="9"/>
  <c r="AJ262" i="9" s="1"/>
  <c r="AH262" i="9"/>
  <c r="AI261" i="9"/>
  <c r="AJ261" i="9" s="1"/>
  <c r="AH261" i="9"/>
  <c r="AI260" i="9"/>
  <c r="AJ260" i="9" s="1"/>
  <c r="AH260" i="9"/>
  <c r="AI259" i="9"/>
  <c r="AJ259" i="9" s="1"/>
  <c r="AH259" i="9"/>
  <c r="AI258" i="9"/>
  <c r="AJ258" i="9" s="1"/>
  <c r="AH258" i="9"/>
  <c r="AI257" i="9"/>
  <c r="AJ257" i="9" s="1"/>
  <c r="AH257" i="9"/>
  <c r="AI256" i="9"/>
  <c r="AJ256" i="9" s="1"/>
  <c r="AH256" i="9"/>
  <c r="AI111" i="9"/>
  <c r="AJ111" i="9" s="1"/>
  <c r="AH111" i="9"/>
  <c r="AI110" i="9"/>
  <c r="AJ110" i="9" s="1"/>
  <c r="AH110" i="9"/>
  <c r="AI109" i="9"/>
  <c r="AJ109" i="9" s="1"/>
  <c r="AH109" i="9"/>
  <c r="AI108" i="9"/>
  <c r="AJ108" i="9" s="1"/>
  <c r="AH108" i="9"/>
  <c r="AI107" i="9"/>
  <c r="AJ107" i="9" s="1"/>
  <c r="AH107" i="9"/>
  <c r="AI93" i="9"/>
  <c r="AJ93" i="9" s="1"/>
  <c r="AH93" i="9"/>
  <c r="AI92" i="9"/>
  <c r="AJ92" i="9" s="1"/>
  <c r="AH92" i="9"/>
  <c r="AI106" i="9"/>
  <c r="AJ106" i="9" s="1"/>
  <c r="AH106" i="9"/>
  <c r="AI105" i="9"/>
  <c r="AJ105" i="9" s="1"/>
  <c r="AH105" i="9"/>
  <c r="AI104" i="9"/>
  <c r="AJ104" i="9" s="1"/>
  <c r="AH104" i="9"/>
  <c r="AI103" i="9"/>
  <c r="AJ103" i="9" s="1"/>
  <c r="AH103" i="9"/>
  <c r="AI102" i="9"/>
  <c r="AJ102" i="9" s="1"/>
  <c r="AH102" i="9"/>
  <c r="AI101" i="9"/>
  <c r="AJ101" i="9" s="1"/>
  <c r="AH101" i="9"/>
  <c r="AI100" i="9"/>
  <c r="AJ100" i="9" s="1"/>
  <c r="AH100" i="9"/>
  <c r="AI99" i="9"/>
  <c r="AJ99" i="9" s="1"/>
  <c r="AH99" i="9"/>
  <c r="AI98" i="9"/>
  <c r="AJ98" i="9" s="1"/>
  <c r="AH98" i="9"/>
  <c r="AI97" i="9"/>
  <c r="AJ97" i="9" s="1"/>
  <c r="AH97" i="9"/>
  <c r="AI96" i="9"/>
  <c r="AJ96" i="9" s="1"/>
  <c r="AH96" i="9"/>
  <c r="AI237" i="9"/>
  <c r="AJ237" i="9" s="1"/>
  <c r="AH237" i="9"/>
  <c r="AI236" i="9"/>
  <c r="AJ236" i="9" s="1"/>
  <c r="AH236" i="9"/>
  <c r="AI230" i="9"/>
  <c r="AJ230" i="9" s="1"/>
  <c r="AH230" i="9"/>
  <c r="AI229" i="9"/>
  <c r="AJ229" i="9" s="1"/>
  <c r="AH229" i="9"/>
  <c r="AI228" i="9"/>
  <c r="AJ228" i="9" s="1"/>
  <c r="AH228" i="9"/>
  <c r="AI227" i="9"/>
  <c r="AJ227" i="9" s="1"/>
  <c r="AH227" i="9"/>
  <c r="AI226" i="9"/>
  <c r="AJ226" i="9" s="1"/>
  <c r="AH226" i="9"/>
  <c r="AI225" i="9"/>
  <c r="AJ225" i="9" s="1"/>
  <c r="AH225" i="9"/>
  <c r="AI224" i="9"/>
  <c r="AJ224" i="9" s="1"/>
  <c r="AH224" i="9"/>
  <c r="AI223" i="9"/>
  <c r="AJ223" i="9" s="1"/>
  <c r="AH223" i="9"/>
  <c r="AI222" i="9"/>
  <c r="AJ222" i="9" s="1"/>
  <c r="AH222" i="9"/>
  <c r="AI221" i="9"/>
  <c r="AJ221" i="9" s="1"/>
  <c r="AH221" i="9"/>
  <c r="AI220" i="9"/>
  <c r="AJ220" i="9" s="1"/>
  <c r="AH220" i="9"/>
  <c r="AI219" i="9"/>
  <c r="AJ219" i="9" s="1"/>
  <c r="AH219" i="9"/>
  <c r="AI218" i="9"/>
  <c r="AJ218" i="9" s="1"/>
  <c r="AH218" i="9"/>
  <c r="AI217" i="9"/>
  <c r="AJ217" i="9" s="1"/>
  <c r="AH217" i="9"/>
  <c r="AI216" i="9"/>
  <c r="AJ216" i="9" s="1"/>
  <c r="AH216" i="9"/>
  <c r="AI215" i="9"/>
  <c r="AJ215" i="9" s="1"/>
  <c r="AH215" i="9"/>
  <c r="AI214" i="9"/>
  <c r="AJ214" i="9" s="1"/>
  <c r="AH214" i="9"/>
  <c r="AI213" i="9"/>
  <c r="AJ213" i="9" s="1"/>
  <c r="AH213" i="9"/>
  <c r="AI212" i="9"/>
  <c r="AJ212" i="9" s="1"/>
  <c r="AH212" i="9"/>
  <c r="AI211" i="9"/>
  <c r="AJ211" i="9" s="1"/>
  <c r="AH211" i="9"/>
  <c r="AI210" i="9"/>
  <c r="AJ210" i="9" s="1"/>
  <c r="AH210" i="9"/>
  <c r="AI209" i="9"/>
  <c r="AJ209" i="9" s="1"/>
  <c r="AH209" i="9"/>
  <c r="AI208" i="9"/>
  <c r="AJ208" i="9" s="1"/>
  <c r="AH208" i="9"/>
  <c r="AI207" i="9"/>
  <c r="AJ207" i="9" s="1"/>
  <c r="AH207" i="9"/>
  <c r="AI206" i="9"/>
  <c r="AJ206" i="9" s="1"/>
  <c r="AH206" i="9"/>
  <c r="AI205" i="9"/>
  <c r="AJ205" i="9" s="1"/>
  <c r="AH205" i="9"/>
  <c r="AI204" i="9"/>
  <c r="AJ204" i="9" s="1"/>
  <c r="AH204" i="9"/>
  <c r="AI203" i="9"/>
  <c r="AJ203" i="9" s="1"/>
  <c r="AH203" i="9"/>
  <c r="AI202" i="9"/>
  <c r="AJ202" i="9" s="1"/>
  <c r="AH202" i="9"/>
  <c r="AI201" i="9"/>
  <c r="AJ201" i="9" s="1"/>
  <c r="AH201" i="9"/>
  <c r="AI200" i="9"/>
  <c r="AJ200" i="9" s="1"/>
  <c r="AH200" i="9"/>
  <c r="AI199" i="9"/>
  <c r="AJ199" i="9" s="1"/>
  <c r="AH199" i="9"/>
  <c r="AI198" i="9"/>
  <c r="AJ198" i="9" s="1"/>
  <c r="AH198" i="9"/>
  <c r="AI197" i="9"/>
  <c r="AJ197" i="9" s="1"/>
  <c r="AH197" i="9"/>
  <c r="AI143" i="9"/>
  <c r="AJ143" i="9" s="1"/>
  <c r="AH143" i="9"/>
  <c r="AI142" i="9"/>
  <c r="AJ142" i="9" s="1"/>
  <c r="AH142" i="9"/>
  <c r="AI141" i="9"/>
  <c r="AJ141" i="9" s="1"/>
  <c r="AH141" i="9"/>
  <c r="AI140" i="9"/>
  <c r="AJ140" i="9" s="1"/>
  <c r="AH140" i="9"/>
  <c r="AI139" i="9"/>
  <c r="AJ139" i="9" s="1"/>
  <c r="AH139" i="9"/>
  <c r="AI196" i="9"/>
  <c r="AJ196" i="9" s="1"/>
  <c r="AH196" i="9"/>
  <c r="AI195" i="9"/>
  <c r="AJ195" i="9" s="1"/>
  <c r="AH195" i="9"/>
  <c r="AI194" i="9"/>
  <c r="AJ194" i="9" s="1"/>
  <c r="AH194" i="9"/>
  <c r="AI193" i="9"/>
  <c r="AJ193" i="9" s="1"/>
  <c r="AH193" i="9"/>
  <c r="AI192" i="9"/>
  <c r="AJ192" i="9" s="1"/>
  <c r="AH192" i="9"/>
  <c r="AI191" i="9"/>
  <c r="AJ191" i="9" s="1"/>
  <c r="AH191" i="9"/>
  <c r="AI190" i="9"/>
  <c r="AJ190" i="9" s="1"/>
  <c r="AH190" i="9"/>
  <c r="AI189" i="9"/>
  <c r="AJ189" i="9" s="1"/>
  <c r="AH189" i="9"/>
  <c r="AI188" i="9"/>
  <c r="AJ188" i="9" s="1"/>
  <c r="AH188" i="9"/>
  <c r="AI187" i="9"/>
  <c r="AJ187" i="9" s="1"/>
  <c r="AH187" i="9"/>
  <c r="AI186" i="9"/>
  <c r="AJ186" i="9" s="1"/>
  <c r="AH186" i="9"/>
  <c r="AI185" i="9"/>
  <c r="AJ185" i="9" s="1"/>
  <c r="AH185" i="9"/>
  <c r="AI184" i="9"/>
  <c r="AJ184" i="9" s="1"/>
  <c r="AH184" i="9"/>
  <c r="AI183" i="9"/>
  <c r="AJ183" i="9" s="1"/>
  <c r="AH183" i="9"/>
  <c r="AI182" i="9"/>
  <c r="AJ182" i="9" s="1"/>
  <c r="AH182" i="9"/>
  <c r="AI181" i="9"/>
  <c r="AJ181" i="9" s="1"/>
  <c r="AH181" i="9"/>
  <c r="AI180" i="9"/>
  <c r="AJ180" i="9" s="1"/>
  <c r="AH180" i="9"/>
  <c r="AI179" i="9"/>
  <c r="AJ179" i="9" s="1"/>
  <c r="AH179" i="9"/>
  <c r="AI178" i="9"/>
  <c r="AJ178" i="9" s="1"/>
  <c r="AH178" i="9"/>
  <c r="AI177" i="9"/>
  <c r="AJ177" i="9" s="1"/>
  <c r="AH177" i="9"/>
  <c r="AI176" i="9"/>
  <c r="AJ176" i="9" s="1"/>
  <c r="AH176" i="9"/>
  <c r="AI175" i="9"/>
  <c r="AJ175" i="9" s="1"/>
  <c r="AH175" i="9"/>
  <c r="AI174" i="9"/>
  <c r="AJ174" i="9" s="1"/>
  <c r="AH174" i="9"/>
  <c r="AI173" i="9"/>
  <c r="AJ173" i="9" s="1"/>
  <c r="AH173" i="9"/>
  <c r="AI172" i="9"/>
  <c r="AJ172" i="9" s="1"/>
  <c r="AH172" i="9"/>
  <c r="AI171" i="9"/>
  <c r="AJ171" i="9" s="1"/>
  <c r="AH171" i="9"/>
  <c r="AI170" i="9"/>
  <c r="AJ170" i="9" s="1"/>
  <c r="AH170" i="9"/>
  <c r="AI169" i="9"/>
  <c r="AJ169" i="9" s="1"/>
  <c r="AH169" i="9"/>
  <c r="AI168" i="9"/>
  <c r="AJ168" i="9" s="1"/>
  <c r="AH168" i="9"/>
  <c r="AI167" i="9"/>
  <c r="AJ167" i="9" s="1"/>
  <c r="AH167" i="9"/>
  <c r="AI166" i="9"/>
  <c r="AJ166" i="9" s="1"/>
  <c r="AH166" i="9"/>
  <c r="AI165" i="9"/>
  <c r="AJ165" i="9" s="1"/>
  <c r="AH165" i="9"/>
  <c r="AI164" i="9"/>
  <c r="AJ164" i="9" s="1"/>
  <c r="AH164" i="9"/>
  <c r="AI163" i="9"/>
  <c r="AJ163" i="9" s="1"/>
  <c r="AH163" i="9"/>
  <c r="AI162" i="9"/>
  <c r="AJ162" i="9" s="1"/>
  <c r="AH162" i="9"/>
  <c r="AI161" i="9"/>
  <c r="AJ161" i="9" s="1"/>
  <c r="AH161" i="9"/>
  <c r="AI160" i="9"/>
  <c r="AJ160" i="9" s="1"/>
  <c r="AH160" i="9"/>
  <c r="AI159" i="9"/>
  <c r="AJ159" i="9" s="1"/>
  <c r="AH159" i="9"/>
  <c r="AI158" i="9"/>
  <c r="AJ158" i="9" s="1"/>
  <c r="AH158" i="9"/>
  <c r="AI157" i="9"/>
  <c r="AJ157" i="9" s="1"/>
  <c r="AH157" i="9"/>
  <c r="AI156" i="9"/>
  <c r="AJ156" i="9" s="1"/>
  <c r="AH156" i="9"/>
  <c r="AI155" i="9"/>
  <c r="AJ155" i="9" s="1"/>
  <c r="AH155" i="9"/>
  <c r="AI154" i="9"/>
  <c r="AJ154" i="9" s="1"/>
  <c r="AH154" i="9"/>
  <c r="AI153" i="9"/>
  <c r="AJ153" i="9" s="1"/>
  <c r="AH153" i="9"/>
  <c r="AI152" i="9"/>
  <c r="AJ152" i="9" s="1"/>
  <c r="AH152" i="9"/>
  <c r="AI151" i="9"/>
  <c r="AJ151" i="9" s="1"/>
  <c r="AH151" i="9"/>
  <c r="AI150" i="9"/>
  <c r="AJ150" i="9" s="1"/>
  <c r="AH150" i="9"/>
  <c r="AI149" i="9"/>
  <c r="AJ149" i="9" s="1"/>
  <c r="AH149" i="9"/>
  <c r="AI148" i="9"/>
  <c r="AJ148" i="9" s="1"/>
  <c r="AH148" i="9"/>
  <c r="AI147" i="9"/>
  <c r="AJ147" i="9" s="1"/>
  <c r="AH147" i="9"/>
  <c r="AI146" i="9"/>
  <c r="AJ146" i="9" s="1"/>
  <c r="AH146" i="9"/>
  <c r="AI145" i="9"/>
  <c r="AJ145" i="9" s="1"/>
  <c r="AH145" i="9"/>
  <c r="AI144" i="9"/>
  <c r="AJ144" i="9" s="1"/>
  <c r="AH144" i="9"/>
  <c r="AI235" i="9"/>
  <c r="AJ235" i="9" s="1"/>
  <c r="AH235" i="9"/>
  <c r="AI234" i="9"/>
  <c r="AJ234" i="9" s="1"/>
  <c r="AH234" i="9"/>
  <c r="AI233" i="9"/>
  <c r="AJ233" i="9" s="1"/>
  <c r="AH233" i="9"/>
  <c r="AI232" i="9"/>
  <c r="AJ232" i="9" s="1"/>
  <c r="AH232" i="9"/>
  <c r="AI231" i="9"/>
  <c r="AJ231" i="9" s="1"/>
  <c r="AH231" i="9"/>
  <c r="AI138" i="9"/>
  <c r="AJ138" i="9" s="1"/>
  <c r="AH138" i="9"/>
  <c r="AI137" i="9"/>
  <c r="AJ137" i="9" s="1"/>
  <c r="AH137" i="9"/>
  <c r="AI136" i="9"/>
  <c r="AJ136" i="9" s="1"/>
  <c r="AH136" i="9"/>
  <c r="AI135" i="9"/>
  <c r="AJ135" i="9" s="1"/>
  <c r="AH135" i="9"/>
  <c r="AI134" i="9"/>
  <c r="AJ134" i="9" s="1"/>
  <c r="AH134" i="9"/>
  <c r="AI133" i="9"/>
  <c r="AJ133" i="9" s="1"/>
  <c r="AH133" i="9"/>
  <c r="AI132" i="9"/>
  <c r="AJ132" i="9" s="1"/>
  <c r="AH132" i="9"/>
  <c r="AI131" i="9"/>
  <c r="AJ131" i="9" s="1"/>
  <c r="AH131" i="9"/>
  <c r="AI130" i="9"/>
  <c r="AJ130" i="9" s="1"/>
  <c r="AH130" i="9"/>
  <c r="AI129" i="9"/>
  <c r="AJ129" i="9" s="1"/>
  <c r="AH129" i="9"/>
  <c r="AI128" i="9"/>
  <c r="AJ128" i="9" s="1"/>
  <c r="AH128" i="9"/>
  <c r="AI127" i="9"/>
  <c r="AJ127" i="9" s="1"/>
  <c r="AH127" i="9"/>
  <c r="AI126" i="9"/>
  <c r="AJ126" i="9" s="1"/>
  <c r="AH126" i="9"/>
  <c r="AI125" i="9"/>
  <c r="AJ125" i="9" s="1"/>
  <c r="AH125" i="9"/>
  <c r="AI124" i="9"/>
  <c r="AJ124" i="9" s="1"/>
  <c r="AH124" i="9"/>
  <c r="AI123" i="9"/>
  <c r="AJ123" i="9" s="1"/>
  <c r="AH123" i="9"/>
  <c r="AI122" i="9"/>
  <c r="AJ122" i="9" s="1"/>
  <c r="AH122" i="9"/>
  <c r="AI121" i="9"/>
  <c r="AJ121" i="9" s="1"/>
  <c r="AH121" i="9"/>
  <c r="AI120" i="9"/>
  <c r="AJ120" i="9" s="1"/>
  <c r="AH120" i="9"/>
  <c r="AI119" i="9"/>
  <c r="AJ119" i="9" s="1"/>
  <c r="AH119" i="9"/>
  <c r="AI118" i="9"/>
  <c r="AJ118" i="9" s="1"/>
  <c r="AH118" i="9"/>
  <c r="AI117" i="9"/>
  <c r="AJ117" i="9" s="1"/>
  <c r="AH117" i="9"/>
  <c r="AI116" i="9"/>
  <c r="AJ116" i="9" s="1"/>
  <c r="AH116" i="9"/>
  <c r="AI255" i="9"/>
  <c r="AJ255" i="9" s="1"/>
  <c r="AH255" i="9"/>
  <c r="AI254" i="9"/>
  <c r="AJ254" i="9" s="1"/>
  <c r="AH254" i="9"/>
  <c r="AI253" i="9"/>
  <c r="AJ253" i="9" s="1"/>
  <c r="AH253" i="9"/>
  <c r="AI252" i="9"/>
  <c r="AJ252" i="9" s="1"/>
  <c r="AH252" i="9"/>
  <c r="AI251" i="9"/>
  <c r="AJ251" i="9" s="1"/>
  <c r="AH251" i="9"/>
  <c r="AI250" i="9"/>
  <c r="AJ250" i="9" s="1"/>
  <c r="AH250" i="9"/>
  <c r="AI249" i="9"/>
  <c r="AJ249" i="9" s="1"/>
  <c r="AH249" i="9"/>
  <c r="AI248" i="9"/>
  <c r="AJ248" i="9" s="1"/>
  <c r="AH248" i="9"/>
  <c r="AI247" i="9"/>
  <c r="AJ247" i="9" s="1"/>
  <c r="AH247" i="9"/>
  <c r="AI246" i="9"/>
  <c r="AJ246" i="9" s="1"/>
  <c r="AH246" i="9"/>
  <c r="AI245" i="9"/>
  <c r="AJ245" i="9" s="1"/>
  <c r="AH245" i="9"/>
  <c r="AI244" i="9"/>
  <c r="AJ244" i="9" s="1"/>
  <c r="AH244" i="9"/>
  <c r="AI243" i="9"/>
  <c r="AJ243" i="9" s="1"/>
  <c r="AH243" i="9"/>
  <c r="AI242" i="9"/>
  <c r="AJ242" i="9" s="1"/>
  <c r="AH242" i="9"/>
  <c r="AI241" i="9"/>
  <c r="AJ241" i="9" s="1"/>
  <c r="AH241" i="9"/>
  <c r="AI240" i="9"/>
  <c r="AJ240" i="9" s="1"/>
  <c r="AH240" i="9"/>
  <c r="AI239" i="9"/>
  <c r="AJ239" i="9" s="1"/>
  <c r="AH239" i="9"/>
  <c r="AI238" i="9"/>
  <c r="AJ238" i="9" s="1"/>
  <c r="AH238" i="9"/>
  <c r="AI115" i="9"/>
  <c r="AJ115" i="9" s="1"/>
  <c r="AH115" i="9"/>
  <c r="AI95" i="9"/>
  <c r="AJ95" i="9" s="1"/>
  <c r="AH95" i="9"/>
  <c r="AI94" i="9"/>
  <c r="AJ94" i="9" s="1"/>
  <c r="AH94" i="9"/>
  <c r="AI114" i="9"/>
  <c r="AJ114" i="9" s="1"/>
  <c r="AH114" i="9"/>
  <c r="AI113" i="9"/>
  <c r="AJ113" i="9" s="1"/>
  <c r="AH113" i="9"/>
  <c r="AI112" i="9"/>
  <c r="AJ112" i="9" s="1"/>
  <c r="AH112" i="9"/>
  <c r="AI91" i="9"/>
  <c r="AJ91" i="9" s="1"/>
  <c r="AH91" i="9"/>
  <c r="AI90" i="9"/>
  <c r="AJ90" i="9" s="1"/>
  <c r="AH90" i="9"/>
  <c r="AI89" i="9"/>
  <c r="AJ89" i="9" s="1"/>
  <c r="AH89" i="9"/>
  <c r="AI88" i="9"/>
  <c r="AJ88" i="9" s="1"/>
  <c r="AH88" i="9"/>
  <c r="AI87" i="9"/>
  <c r="AJ87" i="9" s="1"/>
  <c r="AH87" i="9"/>
  <c r="AI86" i="9"/>
  <c r="AJ86" i="9" s="1"/>
  <c r="AH86" i="9"/>
  <c r="AI85" i="9"/>
  <c r="AJ85" i="9" s="1"/>
  <c r="AH85" i="9"/>
  <c r="AI84" i="9"/>
  <c r="AJ84" i="9" s="1"/>
  <c r="AH84" i="9"/>
  <c r="AI83" i="9"/>
  <c r="AJ83" i="9" s="1"/>
  <c r="AH83" i="9"/>
  <c r="AI82" i="9"/>
  <c r="AJ82" i="9" s="1"/>
  <c r="AH82" i="9"/>
  <c r="AI81" i="9"/>
  <c r="AJ81" i="9" s="1"/>
  <c r="AH81" i="9"/>
  <c r="AI80" i="9"/>
  <c r="AJ80" i="9" s="1"/>
  <c r="AH80" i="9"/>
  <c r="AI79" i="9"/>
  <c r="AJ79" i="9" s="1"/>
  <c r="AH79" i="9"/>
  <c r="AI78" i="9"/>
  <c r="AJ78" i="9" s="1"/>
  <c r="AH78" i="9"/>
  <c r="AI77" i="9"/>
  <c r="AJ77" i="9" s="1"/>
  <c r="AH77" i="9"/>
  <c r="AI76" i="9"/>
  <c r="AJ76" i="9" s="1"/>
  <c r="AH76" i="9"/>
  <c r="AI75" i="9"/>
  <c r="AJ75" i="9" s="1"/>
  <c r="AH75" i="9"/>
  <c r="AI74" i="9"/>
  <c r="AJ74" i="9" s="1"/>
  <c r="AH74" i="9"/>
  <c r="AI73" i="9"/>
  <c r="AJ73" i="9" s="1"/>
  <c r="AH73" i="9"/>
  <c r="AI72" i="9"/>
  <c r="AJ72" i="9" s="1"/>
  <c r="AH72" i="9"/>
  <c r="AI71" i="9"/>
  <c r="AJ71" i="9" s="1"/>
  <c r="AH71" i="9"/>
  <c r="AI70" i="9"/>
  <c r="AJ70" i="9" s="1"/>
  <c r="AH70" i="9"/>
  <c r="AI69" i="9"/>
  <c r="AJ69" i="9" s="1"/>
  <c r="AH69" i="9"/>
  <c r="AI68" i="9"/>
  <c r="AJ68" i="9" s="1"/>
  <c r="AH68" i="9"/>
  <c r="AI67" i="9"/>
  <c r="AJ67" i="9" s="1"/>
  <c r="AH67" i="9"/>
  <c r="AI66" i="9"/>
  <c r="AJ66" i="9" s="1"/>
  <c r="AH66" i="9"/>
  <c r="AI65" i="9"/>
  <c r="AJ65" i="9" s="1"/>
  <c r="AH65" i="9"/>
  <c r="AI64" i="9"/>
  <c r="AJ64" i="9" s="1"/>
  <c r="AH64" i="9"/>
  <c r="AI63" i="9"/>
  <c r="AJ63" i="9" s="1"/>
  <c r="AH63" i="9"/>
  <c r="AI62" i="9"/>
  <c r="AJ62" i="9" s="1"/>
  <c r="AH62" i="9"/>
  <c r="AI61" i="9"/>
  <c r="AJ61" i="9" s="1"/>
  <c r="AH61" i="9"/>
  <c r="AI60" i="9"/>
  <c r="AJ60" i="9" s="1"/>
  <c r="AH60" i="9"/>
  <c r="AI59" i="9"/>
  <c r="AJ59" i="9" s="1"/>
  <c r="AH59" i="9"/>
  <c r="AI58" i="9"/>
  <c r="AJ58" i="9" s="1"/>
  <c r="AH58" i="9"/>
  <c r="AI57" i="9"/>
  <c r="AJ57" i="9" s="1"/>
  <c r="AH57" i="9"/>
  <c r="AI56" i="9"/>
  <c r="AJ56" i="9" s="1"/>
  <c r="AH56" i="9"/>
  <c r="AI55" i="9"/>
  <c r="AJ55" i="9" s="1"/>
  <c r="AH55" i="9"/>
  <c r="AI54" i="9"/>
  <c r="AJ54" i="9" s="1"/>
  <c r="AH54" i="9"/>
  <c r="AI53" i="9"/>
  <c r="AJ53" i="9" s="1"/>
  <c r="AH53" i="9"/>
  <c r="AI52" i="9"/>
  <c r="AJ52" i="9" s="1"/>
  <c r="AH52" i="9"/>
  <c r="AI51" i="9"/>
  <c r="AJ51" i="9" s="1"/>
  <c r="AH51" i="9"/>
  <c r="AI50" i="9"/>
  <c r="AJ50" i="9" s="1"/>
  <c r="AH50" i="9"/>
  <c r="AI49" i="9"/>
  <c r="AJ49" i="9" s="1"/>
  <c r="AH49" i="9"/>
  <c r="AI48" i="9"/>
  <c r="AJ48" i="9" s="1"/>
  <c r="AH48" i="9"/>
  <c r="AI47" i="9"/>
  <c r="AJ47" i="9" s="1"/>
  <c r="AH47" i="9"/>
  <c r="AI46" i="9"/>
  <c r="AJ46" i="9" s="1"/>
  <c r="AH46" i="9"/>
  <c r="AI45" i="9"/>
  <c r="AJ45" i="9" s="1"/>
  <c r="AH45" i="9"/>
  <c r="AI44" i="9"/>
  <c r="AJ44" i="9" s="1"/>
  <c r="AH44" i="9"/>
  <c r="AI43" i="9"/>
  <c r="AJ43" i="9" s="1"/>
  <c r="AH43" i="9"/>
  <c r="AI42" i="9"/>
  <c r="AJ42" i="9" s="1"/>
  <c r="AH42" i="9"/>
  <c r="AI41" i="9"/>
  <c r="AJ41" i="9" s="1"/>
  <c r="AH41" i="9"/>
  <c r="AI40" i="9"/>
  <c r="AJ40" i="9" s="1"/>
  <c r="AH40" i="9"/>
  <c r="AI39" i="9"/>
  <c r="AJ39" i="9" s="1"/>
  <c r="AH39" i="9"/>
  <c r="AI38" i="9"/>
  <c r="AJ38" i="9" s="1"/>
  <c r="AH38" i="9"/>
  <c r="AI37" i="9"/>
  <c r="AJ37" i="9" s="1"/>
  <c r="AH37" i="9"/>
  <c r="AI36" i="9"/>
  <c r="AJ36" i="9" s="1"/>
  <c r="AH36" i="9"/>
  <c r="AI35" i="9"/>
  <c r="AJ35" i="9" s="1"/>
  <c r="AH35" i="9"/>
  <c r="AI34" i="9"/>
  <c r="AJ34" i="9" s="1"/>
  <c r="AH34" i="9"/>
  <c r="AI33" i="9"/>
  <c r="AJ33" i="9" s="1"/>
  <c r="AH33" i="9"/>
  <c r="AI32" i="9"/>
  <c r="AJ32" i="9" s="1"/>
  <c r="AH32" i="9"/>
  <c r="AI31" i="9"/>
  <c r="AJ31" i="9" s="1"/>
  <c r="AH31" i="9"/>
  <c r="AI30" i="9"/>
  <c r="AJ30" i="9" s="1"/>
  <c r="AH30" i="9"/>
  <c r="AI29" i="9"/>
  <c r="AJ29" i="9" s="1"/>
  <c r="AH29" i="9"/>
  <c r="AI28" i="9"/>
  <c r="AJ28" i="9" s="1"/>
  <c r="AH28" i="9"/>
  <c r="AI27" i="9"/>
  <c r="AJ27" i="9" s="1"/>
  <c r="AH27" i="9"/>
  <c r="AI26" i="9"/>
  <c r="AJ26" i="9" s="1"/>
  <c r="AH26" i="9"/>
  <c r="AI25" i="9"/>
  <c r="AJ25" i="9" s="1"/>
  <c r="AH25" i="9"/>
  <c r="AI24" i="9"/>
  <c r="AJ24" i="9" s="1"/>
  <c r="AH24" i="9"/>
  <c r="AI23" i="9"/>
  <c r="AJ23" i="9" s="1"/>
  <c r="AH23" i="9"/>
  <c r="AI22" i="9"/>
  <c r="AJ22" i="9" s="1"/>
  <c r="AH22" i="9"/>
  <c r="AI21" i="9"/>
  <c r="AJ21" i="9" s="1"/>
  <c r="AH21" i="9"/>
  <c r="AI20" i="9"/>
  <c r="AJ20" i="9" s="1"/>
  <c r="AH20" i="9"/>
  <c r="AI19" i="9"/>
  <c r="AJ19" i="9" s="1"/>
  <c r="AH19" i="9"/>
  <c r="AI18" i="9"/>
  <c r="AJ18" i="9" s="1"/>
  <c r="AH18" i="9"/>
  <c r="AI17" i="9"/>
  <c r="AJ17" i="9" s="1"/>
  <c r="AH17" i="9"/>
  <c r="AI16" i="9"/>
  <c r="AJ16" i="9" s="1"/>
  <c r="AH16" i="9"/>
  <c r="AI15" i="9"/>
  <c r="AJ15" i="9" s="1"/>
  <c r="AH15" i="9"/>
  <c r="AI14" i="9"/>
  <c r="AJ14" i="9" s="1"/>
  <c r="AH14" i="9"/>
  <c r="AI13" i="9"/>
  <c r="AJ13" i="9" s="1"/>
  <c r="AH13" i="9"/>
  <c r="AI12" i="9"/>
  <c r="AJ12" i="9" s="1"/>
  <c r="AH12" i="9"/>
  <c r="AI11" i="9"/>
  <c r="AJ11" i="9" s="1"/>
  <c r="AH11" i="9"/>
  <c r="AI10" i="9"/>
  <c r="AJ10" i="9" s="1"/>
  <c r="AH10" i="9"/>
  <c r="AI9" i="9"/>
  <c r="AJ9" i="9" s="1"/>
  <c r="AH9" i="9"/>
  <c r="AI8" i="9"/>
  <c r="AJ8" i="9" s="1"/>
  <c r="AH8" i="9"/>
  <c r="AI7" i="9"/>
  <c r="AJ7" i="9" s="1"/>
  <c r="AH7" i="9"/>
  <c r="AI6" i="9"/>
  <c r="AJ6" i="9" s="1"/>
  <c r="AH6" i="9"/>
  <c r="AI5" i="9"/>
  <c r="AJ5" i="9" s="1"/>
  <c r="AH5" i="9"/>
  <c r="AI4" i="9"/>
  <c r="AJ4" i="9" s="1"/>
  <c r="AH4" i="9"/>
  <c r="H123" i="8"/>
  <c r="G123" i="8"/>
  <c r="F123" i="8"/>
  <c r="E123" i="8"/>
  <c r="D123" i="8"/>
  <c r="H122" i="8"/>
  <c r="G122" i="8"/>
  <c r="F122" i="8"/>
  <c r="E122" i="8"/>
  <c r="D122" i="8"/>
  <c r="H121" i="8"/>
  <c r="G121" i="8"/>
  <c r="F121" i="8"/>
  <c r="E121" i="8"/>
  <c r="D121" i="8"/>
  <c r="H120" i="8"/>
  <c r="G120" i="8"/>
  <c r="F120" i="8"/>
  <c r="E120" i="8"/>
  <c r="D120" i="8"/>
  <c r="H119" i="8"/>
  <c r="G119" i="8"/>
  <c r="F119" i="8"/>
  <c r="E119" i="8"/>
  <c r="D119" i="8"/>
  <c r="H118" i="8"/>
  <c r="G118" i="8"/>
  <c r="F118" i="8"/>
  <c r="E118" i="8"/>
  <c r="D118" i="8"/>
  <c r="H117" i="8"/>
  <c r="G117" i="8"/>
  <c r="F117" i="8"/>
  <c r="E117" i="8"/>
  <c r="D117" i="8"/>
  <c r="H116" i="8"/>
  <c r="G116" i="8"/>
  <c r="F116" i="8"/>
  <c r="E116" i="8"/>
  <c r="D116" i="8"/>
  <c r="H115" i="8"/>
  <c r="G115" i="8"/>
  <c r="F115" i="8"/>
  <c r="E115" i="8"/>
  <c r="D115" i="8"/>
  <c r="H114" i="8"/>
  <c r="G114" i="8"/>
  <c r="F114" i="8"/>
  <c r="E114" i="8"/>
  <c r="D114" i="8"/>
  <c r="H113" i="8"/>
  <c r="G113" i="8"/>
  <c r="F113" i="8"/>
  <c r="E113" i="8"/>
  <c r="D113" i="8"/>
  <c r="H112" i="8"/>
  <c r="G112" i="8"/>
  <c r="F112" i="8"/>
  <c r="E112" i="8"/>
  <c r="D112" i="8"/>
  <c r="H111" i="8"/>
  <c r="G111" i="8"/>
  <c r="F111" i="8"/>
  <c r="E111" i="8"/>
  <c r="D111" i="8"/>
  <c r="H110" i="8"/>
  <c r="G110" i="8"/>
  <c r="F110" i="8"/>
  <c r="E110" i="8"/>
  <c r="D110" i="8"/>
  <c r="H109" i="8"/>
  <c r="G109" i="8"/>
  <c r="F109" i="8"/>
  <c r="E109" i="8"/>
  <c r="D109" i="8"/>
  <c r="H108" i="8"/>
  <c r="G108" i="8"/>
  <c r="F108" i="8"/>
  <c r="E108" i="8"/>
  <c r="D108" i="8"/>
  <c r="H107" i="8"/>
  <c r="G107" i="8"/>
  <c r="F107" i="8"/>
  <c r="E107" i="8"/>
  <c r="D107" i="8"/>
  <c r="H106" i="8"/>
  <c r="G106" i="8"/>
  <c r="F106" i="8"/>
  <c r="E106" i="8"/>
  <c r="D106" i="8"/>
  <c r="H105" i="8"/>
  <c r="G105" i="8"/>
  <c r="F105" i="8"/>
  <c r="E105" i="8"/>
  <c r="D105" i="8"/>
  <c r="H104" i="8"/>
  <c r="G104" i="8"/>
  <c r="F104" i="8"/>
  <c r="E104" i="8"/>
  <c r="D104" i="8"/>
  <c r="H103" i="8"/>
  <c r="G103" i="8"/>
  <c r="F103" i="8"/>
  <c r="E103" i="8"/>
  <c r="D103" i="8"/>
  <c r="H102" i="8"/>
  <c r="G102" i="8"/>
  <c r="F102" i="8"/>
  <c r="E102" i="8"/>
  <c r="D102" i="8"/>
  <c r="H101" i="8"/>
  <c r="G101" i="8"/>
  <c r="F101" i="8"/>
  <c r="E101" i="8"/>
  <c r="D101" i="8"/>
  <c r="H100" i="8"/>
  <c r="G100" i="8"/>
  <c r="F100" i="8"/>
  <c r="E100" i="8"/>
  <c r="D100" i="8"/>
  <c r="H99" i="8"/>
  <c r="G99" i="8"/>
  <c r="F99" i="8"/>
  <c r="E99" i="8"/>
  <c r="D99" i="8"/>
  <c r="H98" i="8"/>
  <c r="G98" i="8"/>
  <c r="F98" i="8"/>
  <c r="E98" i="8"/>
  <c r="D98" i="8"/>
  <c r="H97" i="8"/>
  <c r="G97" i="8"/>
  <c r="F97" i="8"/>
  <c r="E97" i="8"/>
  <c r="D97" i="8"/>
  <c r="H96" i="8"/>
  <c r="G96" i="8"/>
  <c r="F96" i="8"/>
  <c r="E96" i="8"/>
  <c r="D96" i="8"/>
  <c r="H95" i="8"/>
  <c r="G95" i="8"/>
  <c r="F95" i="8"/>
  <c r="E95" i="8"/>
  <c r="D95" i="8"/>
  <c r="H94" i="8"/>
  <c r="G94" i="8"/>
  <c r="F94" i="8"/>
  <c r="E94" i="8"/>
  <c r="D94" i="8"/>
  <c r="H93" i="8"/>
  <c r="G93" i="8"/>
  <c r="F93" i="8"/>
  <c r="E93" i="8"/>
  <c r="D93" i="8"/>
  <c r="H92" i="8"/>
  <c r="G92" i="8"/>
  <c r="F92" i="8"/>
  <c r="E92" i="8"/>
  <c r="D92" i="8"/>
  <c r="H91" i="8"/>
  <c r="G91" i="8"/>
  <c r="F91" i="8"/>
  <c r="E91" i="8"/>
  <c r="D91" i="8"/>
  <c r="H90" i="8"/>
  <c r="G90" i="8"/>
  <c r="F90" i="8"/>
  <c r="E90" i="8"/>
  <c r="D90" i="8"/>
  <c r="H89" i="8"/>
  <c r="G89" i="8"/>
  <c r="F89" i="8"/>
  <c r="E89" i="8"/>
  <c r="D89" i="8"/>
  <c r="H88" i="8"/>
  <c r="G88" i="8"/>
  <c r="F88" i="8"/>
  <c r="E88" i="8"/>
  <c r="D88" i="8"/>
  <c r="H87" i="8"/>
  <c r="G87" i="8"/>
  <c r="F87" i="8"/>
  <c r="E87" i="8"/>
  <c r="D87" i="8"/>
  <c r="H86" i="8"/>
  <c r="G86" i="8"/>
  <c r="F86" i="8"/>
  <c r="E86" i="8"/>
  <c r="D86" i="8"/>
  <c r="H85" i="8"/>
  <c r="G85" i="8"/>
  <c r="F85" i="8"/>
  <c r="E85" i="8"/>
  <c r="D85" i="8"/>
  <c r="H84" i="8"/>
  <c r="G84" i="8"/>
  <c r="F84" i="8"/>
  <c r="E84" i="8"/>
  <c r="D84" i="8"/>
  <c r="H83" i="8"/>
  <c r="G83" i="8"/>
  <c r="F83" i="8"/>
  <c r="E83" i="8"/>
  <c r="D83" i="8"/>
  <c r="H82" i="8"/>
  <c r="G82" i="8"/>
  <c r="F82" i="8"/>
  <c r="E82" i="8"/>
  <c r="D82" i="8"/>
  <c r="H81" i="8"/>
  <c r="G81" i="8"/>
  <c r="F81" i="8"/>
  <c r="E81" i="8"/>
  <c r="D81" i="8"/>
  <c r="H80" i="8"/>
  <c r="G80" i="8"/>
  <c r="F80" i="8"/>
  <c r="E80" i="8"/>
  <c r="D80" i="8"/>
  <c r="H79" i="8"/>
  <c r="G79" i="8"/>
  <c r="F79" i="8"/>
  <c r="E79" i="8"/>
  <c r="D79" i="8"/>
  <c r="H78" i="8"/>
  <c r="G78" i="8"/>
  <c r="F78" i="8"/>
  <c r="E78" i="8"/>
  <c r="D78" i="8"/>
  <c r="H77" i="8"/>
  <c r="G77" i="8"/>
  <c r="F77" i="8"/>
  <c r="E77" i="8"/>
  <c r="D77" i="8"/>
  <c r="H76" i="8"/>
  <c r="G76" i="8"/>
  <c r="F76" i="8"/>
  <c r="E76" i="8"/>
  <c r="D76" i="8"/>
  <c r="H75" i="8"/>
  <c r="G75" i="8"/>
  <c r="F75" i="8"/>
  <c r="E75" i="8"/>
  <c r="D75" i="8"/>
  <c r="H74" i="8"/>
  <c r="G74" i="8"/>
  <c r="F74" i="8"/>
  <c r="E74" i="8"/>
  <c r="D74" i="8"/>
  <c r="H73" i="8"/>
  <c r="G73" i="8"/>
  <c r="F73" i="8"/>
  <c r="E73" i="8"/>
  <c r="D73" i="8"/>
  <c r="H72" i="8"/>
  <c r="G72" i="8"/>
  <c r="F72" i="8"/>
  <c r="E72" i="8"/>
  <c r="D72" i="8"/>
  <c r="H71" i="8"/>
  <c r="G71" i="8"/>
  <c r="F71" i="8"/>
  <c r="E71" i="8"/>
  <c r="D71" i="8"/>
  <c r="H70" i="8"/>
  <c r="G70" i="8"/>
  <c r="F70" i="8"/>
  <c r="E70" i="8"/>
  <c r="D70" i="8"/>
  <c r="H69" i="8"/>
  <c r="G69" i="8"/>
  <c r="F69" i="8"/>
  <c r="E69" i="8"/>
  <c r="D69" i="8"/>
  <c r="H68" i="8"/>
  <c r="G68" i="8"/>
  <c r="F68" i="8"/>
  <c r="E68" i="8"/>
  <c r="D68" i="8"/>
  <c r="H67" i="8"/>
  <c r="G67" i="8"/>
  <c r="F67" i="8"/>
  <c r="E67" i="8"/>
  <c r="D67" i="8"/>
  <c r="H66" i="8"/>
  <c r="G66" i="8"/>
  <c r="F66" i="8"/>
  <c r="E66" i="8"/>
  <c r="D66" i="8"/>
  <c r="H65" i="8"/>
  <c r="G65" i="8"/>
  <c r="F65" i="8"/>
  <c r="E65" i="8"/>
  <c r="D65" i="8"/>
  <c r="H64" i="8"/>
  <c r="G64" i="8"/>
  <c r="F64" i="8"/>
  <c r="E64" i="8"/>
  <c r="D64" i="8"/>
  <c r="H63" i="8"/>
  <c r="G63" i="8"/>
  <c r="F63" i="8"/>
  <c r="E63" i="8"/>
  <c r="D63" i="8"/>
  <c r="H62" i="8"/>
  <c r="G62" i="8"/>
  <c r="F62" i="8"/>
  <c r="E62" i="8"/>
  <c r="D62" i="8"/>
  <c r="H61" i="8"/>
  <c r="G61" i="8"/>
  <c r="F61" i="8"/>
  <c r="E61" i="8"/>
  <c r="D61" i="8"/>
  <c r="H60" i="8"/>
  <c r="G60" i="8"/>
  <c r="F60" i="8"/>
  <c r="E60" i="8"/>
  <c r="D60" i="8"/>
  <c r="H59" i="8"/>
  <c r="G59" i="8"/>
  <c r="F59" i="8"/>
  <c r="E59" i="8"/>
  <c r="D59" i="8"/>
  <c r="H58" i="8"/>
  <c r="G58" i="8"/>
  <c r="F58" i="8"/>
  <c r="E58" i="8"/>
  <c r="D58" i="8"/>
  <c r="H57" i="8"/>
  <c r="G57" i="8"/>
  <c r="F57" i="8"/>
  <c r="E57" i="8"/>
  <c r="D57" i="8"/>
  <c r="H56" i="8"/>
  <c r="G56" i="8"/>
  <c r="F56" i="8"/>
  <c r="E56" i="8"/>
  <c r="D56" i="8"/>
  <c r="H55" i="8"/>
  <c r="G55" i="8"/>
  <c r="F55" i="8"/>
  <c r="E55" i="8"/>
  <c r="D55" i="8"/>
  <c r="H54" i="8"/>
  <c r="G54" i="8"/>
  <c r="F54" i="8"/>
  <c r="E54" i="8"/>
  <c r="D54" i="8"/>
  <c r="H53" i="8"/>
  <c r="G53" i="8"/>
  <c r="F53" i="8"/>
  <c r="E53" i="8"/>
  <c r="D53" i="8"/>
  <c r="H52" i="8"/>
  <c r="G52" i="8"/>
  <c r="F52" i="8"/>
  <c r="E52" i="8"/>
  <c r="D52" i="8"/>
  <c r="H51" i="8"/>
  <c r="G51" i="8"/>
  <c r="F51" i="8"/>
  <c r="E51" i="8"/>
  <c r="D51" i="8"/>
  <c r="H50" i="8"/>
  <c r="G50" i="8"/>
  <c r="F50" i="8"/>
  <c r="E50" i="8"/>
  <c r="D50" i="8"/>
  <c r="H49" i="8"/>
  <c r="G49" i="8"/>
  <c r="F49" i="8"/>
  <c r="E49" i="8"/>
  <c r="D49" i="8"/>
  <c r="H48" i="8"/>
  <c r="G48" i="8"/>
  <c r="F48" i="8"/>
  <c r="E48" i="8"/>
  <c r="D48" i="8"/>
  <c r="H47" i="8"/>
  <c r="G47" i="8"/>
  <c r="F47" i="8"/>
  <c r="E47" i="8"/>
  <c r="D47" i="8"/>
  <c r="H46" i="8"/>
  <c r="G46" i="8"/>
  <c r="F46" i="8"/>
  <c r="E46" i="8"/>
  <c r="D46" i="8"/>
  <c r="H45" i="8"/>
  <c r="G45" i="8"/>
  <c r="F45" i="8"/>
  <c r="E45" i="8"/>
  <c r="D45" i="8"/>
  <c r="H44" i="8"/>
  <c r="G44" i="8"/>
  <c r="F44" i="8"/>
  <c r="E44" i="8"/>
  <c r="D44" i="8"/>
  <c r="H43" i="8"/>
  <c r="G43" i="8"/>
  <c r="F43" i="8"/>
  <c r="E43" i="8"/>
  <c r="D43" i="8"/>
  <c r="H42" i="8"/>
  <c r="G42" i="8"/>
  <c r="F42" i="8"/>
  <c r="E42" i="8"/>
  <c r="D42" i="8"/>
  <c r="H41" i="8"/>
  <c r="G41" i="8"/>
  <c r="F41" i="8"/>
  <c r="E41" i="8"/>
  <c r="D41" i="8"/>
  <c r="H40" i="8"/>
  <c r="G40" i="8"/>
  <c r="F40" i="8"/>
  <c r="E40" i="8"/>
  <c r="D40" i="8"/>
  <c r="H39" i="8"/>
  <c r="G39" i="8"/>
  <c r="F39" i="8"/>
  <c r="E39" i="8"/>
  <c r="D39" i="8"/>
  <c r="H38" i="8"/>
  <c r="G38" i="8"/>
  <c r="F38" i="8"/>
  <c r="E38" i="8"/>
  <c r="D38" i="8"/>
  <c r="H37" i="8"/>
  <c r="G37" i="8"/>
  <c r="F37" i="8"/>
  <c r="E37" i="8"/>
  <c r="D37" i="8"/>
  <c r="H36" i="8"/>
  <c r="G36" i="8"/>
  <c r="F36" i="8"/>
  <c r="E36" i="8"/>
  <c r="D36" i="8"/>
  <c r="H35" i="8"/>
  <c r="G35" i="8"/>
  <c r="F35" i="8"/>
  <c r="E35" i="8"/>
  <c r="D35" i="8"/>
  <c r="H34" i="8"/>
  <c r="G34" i="8"/>
  <c r="F34" i="8"/>
  <c r="E34" i="8"/>
  <c r="D34" i="8"/>
  <c r="H33" i="8"/>
  <c r="G33" i="8"/>
  <c r="F33" i="8"/>
  <c r="E33" i="8"/>
  <c r="D33" i="8"/>
  <c r="H32" i="8"/>
  <c r="G32" i="8"/>
  <c r="F32" i="8"/>
  <c r="E32" i="8"/>
  <c r="D32" i="8"/>
  <c r="H31" i="8"/>
  <c r="G31" i="8"/>
  <c r="F31" i="8"/>
  <c r="E31" i="8"/>
  <c r="D31" i="8"/>
  <c r="H30" i="8"/>
  <c r="G30" i="8"/>
  <c r="F30" i="8"/>
  <c r="E30" i="8"/>
  <c r="D30" i="8"/>
  <c r="H29" i="8"/>
  <c r="G29" i="8"/>
  <c r="F29" i="8"/>
  <c r="E29" i="8"/>
  <c r="D29" i="8"/>
  <c r="H28" i="8"/>
  <c r="G28" i="8"/>
  <c r="F28" i="8"/>
  <c r="E28" i="8"/>
  <c r="D28" i="8"/>
  <c r="H27" i="8"/>
  <c r="G27" i="8"/>
  <c r="F27" i="8"/>
  <c r="E27" i="8"/>
  <c r="D27" i="8"/>
  <c r="H26" i="8"/>
  <c r="G26" i="8"/>
  <c r="F26" i="8"/>
  <c r="E26" i="8"/>
  <c r="D26" i="8"/>
  <c r="H25" i="8"/>
  <c r="G25" i="8"/>
  <c r="F25" i="8"/>
  <c r="E25" i="8"/>
  <c r="D25" i="8"/>
  <c r="H24" i="8"/>
  <c r="G24" i="8"/>
  <c r="F24" i="8"/>
  <c r="E24" i="8"/>
  <c r="D24" i="8"/>
  <c r="H23" i="8"/>
  <c r="G23" i="8"/>
  <c r="F23" i="8"/>
  <c r="E23" i="8"/>
  <c r="D23" i="8"/>
  <c r="H22" i="8"/>
  <c r="G22" i="8"/>
  <c r="F22" i="8"/>
  <c r="E22" i="8"/>
  <c r="D22" i="8"/>
  <c r="H21" i="8"/>
  <c r="G21" i="8"/>
  <c r="F21" i="8"/>
  <c r="E21" i="8"/>
  <c r="D21" i="8"/>
  <c r="H20" i="8"/>
  <c r="G20" i="8"/>
  <c r="F20" i="8"/>
  <c r="E20" i="8"/>
  <c r="D20" i="8"/>
  <c r="H19" i="8"/>
  <c r="G19" i="8"/>
  <c r="F19" i="8"/>
  <c r="E19" i="8"/>
  <c r="D19" i="8"/>
  <c r="H18" i="8"/>
  <c r="G18" i="8"/>
  <c r="F18" i="8"/>
  <c r="E18" i="8"/>
  <c r="D18" i="8"/>
  <c r="H17" i="8"/>
  <c r="G17" i="8"/>
  <c r="F17" i="8"/>
  <c r="E17" i="8"/>
  <c r="D17" i="8"/>
  <c r="H16" i="8"/>
  <c r="G16" i="8"/>
  <c r="F16" i="8"/>
  <c r="E16" i="8"/>
  <c r="D16" i="8"/>
  <c r="H15" i="8"/>
  <c r="G15" i="8"/>
  <c r="F15" i="8"/>
  <c r="E15" i="8"/>
  <c r="D15" i="8"/>
  <c r="H14" i="8"/>
  <c r="G14" i="8"/>
  <c r="F14" i="8"/>
  <c r="E14" i="8"/>
  <c r="D14" i="8"/>
  <c r="H13" i="8"/>
  <c r="G13" i="8"/>
  <c r="F13" i="8"/>
  <c r="E13" i="8"/>
  <c r="D13" i="8"/>
  <c r="H12" i="8"/>
  <c r="G12" i="8"/>
  <c r="F12" i="8"/>
  <c r="E12" i="8"/>
  <c r="D12" i="8"/>
  <c r="H11" i="8"/>
  <c r="G11" i="8"/>
  <c r="F11" i="8"/>
  <c r="E11" i="8"/>
  <c r="D11" i="8"/>
  <c r="H10" i="8"/>
  <c r="G10" i="8"/>
  <c r="F10" i="8"/>
  <c r="E10" i="8"/>
  <c r="D10" i="8"/>
  <c r="H9" i="8"/>
  <c r="G9" i="8"/>
  <c r="F9" i="8"/>
  <c r="E9" i="8"/>
  <c r="D9" i="8"/>
  <c r="H8" i="8"/>
  <c r="G8" i="8"/>
  <c r="F8" i="8"/>
  <c r="E8" i="8"/>
  <c r="D8" i="8"/>
  <c r="H7" i="8"/>
  <c r="G7" i="8"/>
  <c r="F7" i="8"/>
  <c r="E7" i="8"/>
  <c r="D7" i="8"/>
  <c r="H6" i="8"/>
  <c r="G6" i="8"/>
  <c r="F6" i="8"/>
  <c r="E6" i="8"/>
  <c r="D6" i="8"/>
  <c r="H5" i="8"/>
  <c r="G5" i="8"/>
  <c r="F5" i="8"/>
  <c r="E5" i="8"/>
  <c r="D5" i="8"/>
  <c r="H4" i="8"/>
  <c r="G4" i="8"/>
  <c r="F4" i="8"/>
  <c r="E4" i="8"/>
  <c r="D4" i="8"/>
  <c r="H3" i="8"/>
  <c r="G3" i="8"/>
  <c r="F3" i="8"/>
  <c r="E3" i="8"/>
  <c r="D3" i="8"/>
  <c r="A207" i="7"/>
  <c r="A206" i="7"/>
  <c r="A205" i="7"/>
  <c r="A204" i="7"/>
  <c r="A203" i="7"/>
  <c r="A202" i="7"/>
  <c r="A201" i="7"/>
  <c r="A200" i="7"/>
  <c r="A199" i="7"/>
  <c r="A198" i="7"/>
  <c r="A197" i="7"/>
  <c r="A196" i="7"/>
  <c r="A195" i="7"/>
  <c r="A194" i="7"/>
  <c r="A193" i="7"/>
  <c r="A192" i="7"/>
  <c r="A191" i="7"/>
  <c r="A190" i="7"/>
  <c r="A189" i="7"/>
  <c r="A188" i="7"/>
  <c r="A187" i="7"/>
  <c r="A186" i="7"/>
  <c r="A185" i="7"/>
  <c r="A184" i="7"/>
  <c r="A183" i="7"/>
  <c r="A182" i="7"/>
  <c r="A181" i="7"/>
  <c r="A180" i="7"/>
  <c r="A179" i="7"/>
  <c r="A178" i="7"/>
  <c r="A177" i="7"/>
  <c r="A176" i="7"/>
  <c r="A175" i="7"/>
  <c r="A174" i="7"/>
  <c r="A173" i="7"/>
  <c r="A172" i="7"/>
  <c r="A171" i="7"/>
  <c r="A170" i="7"/>
  <c r="A169" i="7"/>
  <c r="A168" i="7"/>
  <c r="A167" i="7"/>
  <c r="A166" i="7"/>
  <c r="A165" i="7"/>
  <c r="A164" i="7"/>
  <c r="A163" i="7"/>
  <c r="A162" i="7"/>
  <c r="A161" i="7"/>
  <c r="A160" i="7"/>
  <c r="A159" i="7"/>
  <c r="A158" i="7"/>
  <c r="A157" i="7"/>
  <c r="A156" i="7"/>
  <c r="A155" i="7"/>
  <c r="A154" i="7"/>
  <c r="A153" i="7"/>
  <c r="A152" i="7"/>
  <c r="A151" i="7"/>
  <c r="A150" i="7"/>
  <c r="A149" i="7"/>
  <c r="A148" i="7"/>
  <c r="A147" i="7"/>
  <c r="A146" i="7"/>
  <c r="A145" i="7"/>
  <c r="A144" i="7"/>
  <c r="A143" i="7"/>
  <c r="A142" i="7"/>
  <c r="A141" i="7"/>
  <c r="A140" i="7"/>
  <c r="A139" i="7"/>
  <c r="A138" i="7"/>
  <c r="A137" i="7"/>
  <c r="A136" i="7"/>
  <c r="A135" i="7"/>
  <c r="A134" i="7"/>
  <c r="A133" i="7"/>
  <c r="A132" i="7"/>
  <c r="A131" i="7"/>
  <c r="A130" i="7"/>
  <c r="A129" i="7"/>
  <c r="A128" i="7"/>
  <c r="A127" i="7"/>
  <c r="A126" i="7"/>
  <c r="A125" i="7"/>
  <c r="A124" i="7"/>
  <c r="A123" i="7"/>
  <c r="A122" i="7"/>
  <c r="A121" i="7"/>
  <c r="A120" i="7"/>
  <c r="A119" i="7"/>
  <c r="A118" i="7"/>
  <c r="A117" i="7"/>
  <c r="A116" i="7"/>
  <c r="A115" i="7"/>
  <c r="A114" i="7"/>
  <c r="A113" i="7"/>
  <c r="A112" i="7"/>
  <c r="A111" i="7"/>
  <c r="A110" i="7"/>
  <c r="A109" i="7"/>
  <c r="A108" i="7"/>
  <c r="A107" i="7"/>
  <c r="A106" i="7"/>
  <c r="A105" i="7"/>
  <c r="A104" i="7"/>
  <c r="A103" i="7"/>
  <c r="A102" i="7"/>
  <c r="A101" i="7"/>
  <c r="A100" i="7"/>
  <c r="A99" i="7"/>
  <c r="A98" i="7"/>
  <c r="A97" i="7"/>
  <c r="A96" i="7"/>
  <c r="A95" i="7"/>
  <c r="A94" i="7"/>
  <c r="A93" i="7"/>
  <c r="A92" i="7"/>
  <c r="A91" i="7"/>
  <c r="A90" i="7"/>
  <c r="A89" i="7"/>
  <c r="A88" i="7"/>
  <c r="A87" i="7"/>
  <c r="A86" i="7"/>
  <c r="A85" i="7"/>
  <c r="A84" i="7"/>
  <c r="A83" i="7"/>
  <c r="A82" i="7"/>
  <c r="A81" i="7"/>
  <c r="A80" i="7"/>
  <c r="A79" i="7"/>
  <c r="A78" i="7"/>
  <c r="A77" i="7"/>
  <c r="A76" i="7"/>
  <c r="A75" i="7"/>
  <c r="A74" i="7"/>
  <c r="A73" i="7"/>
  <c r="A72" i="7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5" i="7"/>
  <c r="A4" i="7"/>
  <c r="A3" i="7"/>
  <c r="I121" i="8" l="1"/>
  <c r="I40" i="8"/>
  <c r="I48" i="8"/>
  <c r="I56" i="8"/>
  <c r="I64" i="8"/>
  <c r="I80" i="8"/>
  <c r="I88" i="8"/>
  <c r="I96" i="8"/>
  <c r="I104" i="8"/>
  <c r="I112" i="8"/>
  <c r="I120" i="8"/>
  <c r="I20" i="8"/>
  <c r="I32" i="8"/>
  <c r="I44" i="8"/>
  <c r="I60" i="8"/>
  <c r="I108" i="8"/>
  <c r="I3" i="8"/>
  <c r="I7" i="8"/>
  <c r="I11" i="8"/>
  <c r="I15" i="8"/>
  <c r="I19" i="8"/>
  <c r="I23" i="8"/>
  <c r="I27" i="8"/>
  <c r="I31" i="8"/>
  <c r="I35" i="8"/>
  <c r="I39" i="8"/>
  <c r="I43" i="8"/>
  <c r="I47" i="8"/>
  <c r="I51" i="8"/>
  <c r="I55" i="8"/>
  <c r="I59" i="8"/>
  <c r="I63" i="8"/>
  <c r="I67" i="8"/>
  <c r="I71" i="8"/>
  <c r="I75" i="8"/>
  <c r="I79" i="8"/>
  <c r="I83" i="8"/>
  <c r="I87" i="8"/>
  <c r="I91" i="8"/>
  <c r="I95" i="8"/>
  <c r="I99" i="8"/>
  <c r="I103" i="8"/>
  <c r="I107" i="8"/>
  <c r="I111" i="8"/>
  <c r="I115" i="8"/>
  <c r="I119" i="8"/>
  <c r="I123" i="8"/>
  <c r="I8" i="8"/>
  <c r="I28" i="8"/>
  <c r="I36" i="8"/>
  <c r="I52" i="8"/>
  <c r="I72" i="8"/>
  <c r="I116" i="8"/>
  <c r="I12" i="8"/>
  <c r="I24" i="8"/>
  <c r="I68" i="8"/>
  <c r="I76" i="8"/>
  <c r="I84" i="8"/>
  <c r="I92" i="8"/>
  <c r="I100" i="8"/>
  <c r="I6" i="8"/>
  <c r="I10" i="8"/>
  <c r="I14" i="8"/>
  <c r="I18" i="8"/>
  <c r="I22" i="8"/>
  <c r="I26" i="8"/>
  <c r="I30" i="8"/>
  <c r="I34" i="8"/>
  <c r="I38" i="8"/>
  <c r="I42" i="8"/>
  <c r="I46" i="8"/>
  <c r="I50" i="8"/>
  <c r="I54" i="8"/>
  <c r="I58" i="8"/>
  <c r="I62" i="8"/>
  <c r="I66" i="8"/>
  <c r="I70" i="8"/>
  <c r="I74" i="8"/>
  <c r="I78" i="8"/>
  <c r="I82" i="8"/>
  <c r="I86" i="8"/>
  <c r="I90" i="8"/>
  <c r="I94" i="8"/>
  <c r="I98" i="8"/>
  <c r="I102" i="8"/>
  <c r="I106" i="8"/>
  <c r="I110" i="8"/>
  <c r="I114" i="8"/>
  <c r="I118" i="8"/>
  <c r="I122" i="8"/>
  <c r="I4" i="8"/>
  <c r="L2" i="8"/>
  <c r="I16" i="8"/>
  <c r="I5" i="8"/>
  <c r="I9" i="8"/>
  <c r="I13" i="8"/>
  <c r="I17" i="8"/>
  <c r="I21" i="8"/>
  <c r="I25" i="8"/>
  <c r="I29" i="8"/>
  <c r="I33" i="8"/>
  <c r="I37" i="8"/>
  <c r="I41" i="8"/>
  <c r="I45" i="8"/>
  <c r="I49" i="8"/>
  <c r="I53" i="8"/>
  <c r="I57" i="8"/>
  <c r="I61" i="8"/>
  <c r="I65" i="8"/>
  <c r="I69" i="8"/>
  <c r="I73" i="8"/>
  <c r="I77" i="8"/>
  <c r="I81" i="8"/>
  <c r="I85" i="8"/>
  <c r="I89" i="8"/>
  <c r="I93" i="8"/>
  <c r="I97" i="8"/>
  <c r="I101" i="8"/>
  <c r="I105" i="8"/>
  <c r="I109" i="8"/>
  <c r="I113" i="8"/>
  <c r="I117" i="8"/>
  <c r="AK166" i="9"/>
  <c r="AL166" i="9" s="1"/>
  <c r="AK227" i="9"/>
  <c r="AL227" i="9" s="1"/>
  <c r="AK10" i="9"/>
  <c r="AL10" i="9" s="1"/>
  <c r="AK92" i="9"/>
  <c r="AL92" i="9" s="1"/>
  <c r="AK257" i="9"/>
  <c r="AL257" i="9" s="1"/>
  <c r="AK321" i="9"/>
  <c r="AL321" i="9" s="1"/>
  <c r="AK325" i="9"/>
  <c r="AL325" i="9" s="1"/>
  <c r="AK345" i="9"/>
  <c r="AL345" i="9" s="1"/>
  <c r="AK336" i="9"/>
  <c r="AL336" i="9" s="1"/>
  <c r="AK353" i="9"/>
  <c r="AL353" i="9" s="1"/>
  <c r="AK83" i="9"/>
  <c r="AL83" i="9" s="1"/>
  <c r="AK255" i="9"/>
  <c r="AL255" i="9" s="1"/>
  <c r="AK69" i="9"/>
  <c r="AL69" i="9" s="1"/>
  <c r="AK195" i="9"/>
  <c r="AL195" i="9" s="1"/>
  <c r="AK230" i="9"/>
  <c r="AL230" i="9" s="1"/>
  <c r="AK38" i="9"/>
  <c r="AL38" i="9" s="1"/>
  <c r="AK46" i="9"/>
  <c r="AL46" i="9" s="1"/>
  <c r="AK54" i="9"/>
  <c r="AL54" i="9" s="1"/>
  <c r="AK58" i="9"/>
  <c r="AL58" i="9" s="1"/>
  <c r="AK66" i="9"/>
  <c r="AL66" i="9" s="1"/>
  <c r="AK138" i="9"/>
  <c r="AL138" i="9" s="1"/>
  <c r="AK220" i="9"/>
  <c r="AL220" i="9" s="1"/>
  <c r="AK14" i="9"/>
  <c r="AL14" i="9" s="1"/>
  <c r="AK267" i="9"/>
  <c r="AL267" i="9" s="1"/>
  <c r="AK19" i="9"/>
  <c r="AL19" i="9" s="1"/>
  <c r="AK139" i="9"/>
  <c r="AL139" i="9" s="1"/>
  <c r="AK274" i="9"/>
  <c r="AL274" i="9" s="1"/>
  <c r="AK251" i="9"/>
  <c r="AL251" i="9" s="1"/>
  <c r="AK193" i="9"/>
  <c r="AL193" i="9" s="1"/>
  <c r="AK240" i="9"/>
  <c r="AL240" i="9" s="1"/>
  <c r="AK119" i="9"/>
  <c r="AL119" i="9" s="1"/>
  <c r="AK205" i="9"/>
  <c r="AL205" i="9" s="1"/>
  <c r="AK354" i="9"/>
  <c r="AL354" i="9" s="1"/>
  <c r="AK78" i="9"/>
  <c r="AL78" i="9" s="1"/>
  <c r="AK204" i="9"/>
  <c r="AL204" i="9" s="1"/>
  <c r="AK12" i="9"/>
  <c r="AL12" i="9" s="1"/>
  <c r="AK16" i="9"/>
  <c r="AL16" i="9" s="1"/>
  <c r="AK121" i="9"/>
  <c r="AL121" i="9" s="1"/>
  <c r="AK129" i="9"/>
  <c r="AL129" i="9" s="1"/>
  <c r="AK148" i="9"/>
  <c r="AL148" i="9" s="1"/>
  <c r="AK152" i="9"/>
  <c r="AL152" i="9" s="1"/>
  <c r="AK291" i="9"/>
  <c r="AL291" i="9" s="1"/>
  <c r="AK350" i="9"/>
  <c r="AL350" i="9" s="1"/>
  <c r="AK242" i="9"/>
  <c r="AL242" i="9" s="1"/>
  <c r="AK36" i="9"/>
  <c r="AL36" i="9" s="1"/>
  <c r="AK60" i="9"/>
  <c r="AL60" i="9" s="1"/>
  <c r="AK296" i="9"/>
  <c r="AL296" i="9" s="1"/>
  <c r="AK347" i="9"/>
  <c r="AL347" i="9" s="1"/>
  <c r="AK86" i="9"/>
  <c r="AL86" i="9" s="1"/>
  <c r="AK99" i="9"/>
  <c r="AL99" i="9" s="1"/>
  <c r="AK80" i="9"/>
  <c r="AL80" i="9" s="1"/>
  <c r="AK84" i="9"/>
  <c r="AL84" i="9" s="1"/>
  <c r="AK112" i="9"/>
  <c r="AL112" i="9" s="1"/>
  <c r="AK150" i="9"/>
  <c r="AL150" i="9" s="1"/>
  <c r="AK168" i="9"/>
  <c r="AL168" i="9" s="1"/>
  <c r="AK184" i="9"/>
  <c r="AL184" i="9" s="1"/>
  <c r="AK198" i="9"/>
  <c r="AL198" i="9" s="1"/>
  <c r="AK214" i="9"/>
  <c r="AL214" i="9" s="1"/>
  <c r="AK362" i="9"/>
  <c r="AL362" i="9" s="1"/>
  <c r="AK279" i="9"/>
  <c r="AL279" i="9" s="1"/>
  <c r="AK287" i="9"/>
  <c r="AL287" i="9" s="1"/>
  <c r="AK4" i="9"/>
  <c r="AL4" i="9" s="1"/>
  <c r="AK23" i="9"/>
  <c r="AL23" i="9" s="1"/>
  <c r="AK22" i="9"/>
  <c r="AL22" i="9" s="1"/>
  <c r="AK89" i="9"/>
  <c r="AL89" i="9" s="1"/>
  <c r="AK158" i="9"/>
  <c r="AL158" i="9" s="1"/>
  <c r="AK107" i="9"/>
  <c r="AL107" i="9" s="1"/>
  <c r="AK301" i="9"/>
  <c r="AL301" i="9" s="1"/>
  <c r="AK305" i="9"/>
  <c r="AL305" i="9" s="1"/>
  <c r="AK67" i="9"/>
  <c r="AL67" i="9" s="1"/>
  <c r="AK113" i="9"/>
  <c r="AL113" i="9" s="1"/>
  <c r="AK252" i="9"/>
  <c r="AL252" i="9" s="1"/>
  <c r="AK131" i="9"/>
  <c r="AL131" i="9" s="1"/>
  <c r="AK356" i="9"/>
  <c r="AL356" i="9" s="1"/>
  <c r="AK343" i="9"/>
  <c r="AL343" i="9" s="1"/>
  <c r="AK11" i="9"/>
  <c r="AL11" i="9" s="1"/>
  <c r="AK79" i="9"/>
  <c r="AL79" i="9" s="1"/>
  <c r="AK90" i="9"/>
  <c r="AL90" i="9" s="1"/>
  <c r="AK116" i="9"/>
  <c r="AL116" i="9" s="1"/>
  <c r="AK231" i="9"/>
  <c r="AL231" i="9" s="1"/>
  <c r="AK154" i="9"/>
  <c r="AL154" i="9" s="1"/>
  <c r="AK183" i="9"/>
  <c r="AL183" i="9" s="1"/>
  <c r="AK200" i="9"/>
  <c r="AL200" i="9" s="1"/>
  <c r="AK226" i="9"/>
  <c r="AL226" i="9" s="1"/>
  <c r="AK100" i="9"/>
  <c r="AL100" i="9" s="1"/>
  <c r="AK364" i="9"/>
  <c r="AL364" i="9" s="1"/>
  <c r="AK280" i="9"/>
  <c r="AL280" i="9" s="1"/>
  <c r="AK284" i="9"/>
  <c r="AL284" i="9" s="1"/>
  <c r="AK288" i="9"/>
  <c r="AL288" i="9" s="1"/>
  <c r="AK313" i="9"/>
  <c r="AL313" i="9" s="1"/>
  <c r="AK351" i="9"/>
  <c r="AL351" i="9" s="1"/>
  <c r="AK370" i="9"/>
  <c r="AL370" i="9" s="1"/>
  <c r="AK127" i="9"/>
  <c r="AL127" i="9" s="1"/>
  <c r="AK171" i="9"/>
  <c r="AL171" i="9" s="1"/>
  <c r="AK294" i="9"/>
  <c r="AL294" i="9" s="1"/>
  <c r="AK26" i="9"/>
  <c r="AL26" i="9" s="1"/>
  <c r="AK30" i="9"/>
  <c r="AL30" i="9" s="1"/>
  <c r="AK37" i="9"/>
  <c r="AL37" i="9" s="1"/>
  <c r="AK45" i="9"/>
  <c r="AL45" i="9" s="1"/>
  <c r="AK57" i="9"/>
  <c r="AL57" i="9" s="1"/>
  <c r="AK68" i="9"/>
  <c r="AL68" i="9" s="1"/>
  <c r="AK114" i="9"/>
  <c r="AL114" i="9" s="1"/>
  <c r="AK245" i="9"/>
  <c r="AL245" i="9" s="1"/>
  <c r="AK253" i="9"/>
  <c r="AL253" i="9" s="1"/>
  <c r="AK124" i="9"/>
  <c r="AL124" i="9" s="1"/>
  <c r="AK132" i="9"/>
  <c r="AL132" i="9" s="1"/>
  <c r="AK235" i="9"/>
  <c r="AL235" i="9" s="1"/>
  <c r="AK151" i="9"/>
  <c r="AL151" i="9" s="1"/>
  <c r="AK187" i="9"/>
  <c r="AL187" i="9" s="1"/>
  <c r="AK212" i="9"/>
  <c r="AL212" i="9" s="1"/>
  <c r="AK265" i="9"/>
  <c r="AL265" i="9" s="1"/>
  <c r="AK295" i="9"/>
  <c r="AL295" i="9" s="1"/>
  <c r="AK273" i="9"/>
  <c r="AL273" i="9" s="1"/>
  <c r="AK317" i="9"/>
  <c r="AL317" i="9" s="1"/>
  <c r="AK344" i="9"/>
  <c r="AL344" i="9" s="1"/>
  <c r="AK330" i="9"/>
  <c r="AL330" i="9" s="1"/>
  <c r="AK334" i="9"/>
  <c r="AL334" i="9" s="1"/>
  <c r="AK56" i="9"/>
  <c r="AL56" i="9" s="1"/>
  <c r="AK248" i="9"/>
  <c r="AL248" i="9" s="1"/>
  <c r="AK143" i="9"/>
  <c r="AL143" i="9" s="1"/>
  <c r="AK264" i="9"/>
  <c r="AL264" i="9" s="1"/>
  <c r="AK34" i="9"/>
  <c r="AL34" i="9" s="1"/>
  <c r="AK76" i="9"/>
  <c r="AL76" i="9" s="1"/>
  <c r="AK173" i="9"/>
  <c r="AL173" i="9" s="1"/>
  <c r="AK101" i="9"/>
  <c r="AL101" i="9" s="1"/>
  <c r="AK269" i="9"/>
  <c r="AL269" i="9" s="1"/>
  <c r="AK369" i="9"/>
  <c r="AL369" i="9" s="1"/>
  <c r="AK299" i="9"/>
  <c r="AL299" i="9" s="1"/>
  <c r="AK277" i="9"/>
  <c r="AL277" i="9" s="1"/>
  <c r="AK285" i="9"/>
  <c r="AL285" i="9" s="1"/>
  <c r="AK338" i="9"/>
  <c r="AL338" i="9" s="1"/>
  <c r="AK342" i="9"/>
  <c r="AL342" i="9" s="1"/>
  <c r="AK371" i="9"/>
  <c r="AL371" i="9" s="1"/>
  <c r="AK52" i="9"/>
  <c r="AL52" i="9" s="1"/>
  <c r="AK75" i="9"/>
  <c r="AL75" i="9" s="1"/>
  <c r="AK234" i="9"/>
  <c r="AL234" i="9" s="1"/>
  <c r="AK177" i="9"/>
  <c r="AL177" i="9" s="1"/>
  <c r="AK44" i="9"/>
  <c r="AL44" i="9" s="1"/>
  <c r="AK175" i="9"/>
  <c r="AL175" i="9" s="1"/>
  <c r="AK20" i="9"/>
  <c r="AL20" i="9" s="1"/>
  <c r="AK35" i="9"/>
  <c r="AL35" i="9" s="1"/>
  <c r="AK62" i="9"/>
  <c r="AL62" i="9" s="1"/>
  <c r="AK239" i="9"/>
  <c r="AL239" i="9" s="1"/>
  <c r="AK153" i="9"/>
  <c r="AL153" i="9" s="1"/>
  <c r="AK163" i="9"/>
  <c r="AL163" i="9" s="1"/>
  <c r="AK181" i="9"/>
  <c r="AL181" i="9" s="1"/>
  <c r="AK185" i="9"/>
  <c r="AL185" i="9" s="1"/>
  <c r="AK228" i="9"/>
  <c r="AL228" i="9" s="1"/>
  <c r="AK289" i="9"/>
  <c r="AL289" i="9" s="1"/>
  <c r="AK293" i="9"/>
  <c r="AL293" i="9" s="1"/>
  <c r="AK278" i="9"/>
  <c r="AL278" i="9" s="1"/>
  <c r="AK282" i="9"/>
  <c r="AL282" i="9" s="1"/>
  <c r="AK307" i="9"/>
  <c r="AL307" i="9" s="1"/>
  <c r="AK322" i="9"/>
  <c r="AL322" i="9" s="1"/>
  <c r="AK328" i="9"/>
  <c r="AL328" i="9" s="1"/>
  <c r="AK352" i="9"/>
  <c r="AL352" i="9" s="1"/>
  <c r="AK123" i="9"/>
  <c r="AL123" i="9" s="1"/>
  <c r="AK146" i="9"/>
  <c r="AL146" i="9" s="1"/>
  <c r="AK333" i="9"/>
  <c r="AL333" i="9" s="1"/>
  <c r="AK6" i="9"/>
  <c r="AL6" i="9" s="1"/>
  <c r="AK17" i="9"/>
  <c r="AL17" i="9" s="1"/>
  <c r="AK24" i="9"/>
  <c r="AL24" i="9" s="1"/>
  <c r="AK28" i="9"/>
  <c r="AL28" i="9" s="1"/>
  <c r="AK43" i="9"/>
  <c r="AL43" i="9" s="1"/>
  <c r="AK47" i="9"/>
  <c r="AL47" i="9" s="1"/>
  <c r="AK51" i="9"/>
  <c r="AL51" i="9" s="1"/>
  <c r="AK70" i="9"/>
  <c r="AL70" i="9" s="1"/>
  <c r="AK243" i="9"/>
  <c r="AL243" i="9" s="1"/>
  <c r="AK247" i="9"/>
  <c r="AL247" i="9" s="1"/>
  <c r="AK122" i="9"/>
  <c r="AL122" i="9" s="1"/>
  <c r="AK126" i="9"/>
  <c r="AL126" i="9" s="1"/>
  <c r="AK130" i="9"/>
  <c r="AL130" i="9" s="1"/>
  <c r="AK160" i="9"/>
  <c r="AL160" i="9" s="1"/>
  <c r="AK167" i="9"/>
  <c r="AL167" i="9" s="1"/>
  <c r="AK174" i="9"/>
  <c r="AL174" i="9" s="1"/>
  <c r="AK178" i="9"/>
  <c r="AL178" i="9" s="1"/>
  <c r="AK206" i="9"/>
  <c r="AL206" i="9" s="1"/>
  <c r="AK237" i="9"/>
  <c r="AL237" i="9" s="1"/>
  <c r="AK263" i="9"/>
  <c r="AL263" i="9" s="1"/>
  <c r="AK355" i="9"/>
  <c r="AL355" i="9" s="1"/>
  <c r="AK315" i="9"/>
  <c r="AL315" i="9" s="1"/>
  <c r="AK340" i="9"/>
  <c r="AL340" i="9" s="1"/>
  <c r="AK21" i="9"/>
  <c r="AL21" i="9" s="1"/>
  <c r="AK250" i="9"/>
  <c r="AL250" i="9" s="1"/>
  <c r="AK111" i="9"/>
  <c r="AL111" i="9" s="1"/>
  <c r="AK309" i="9"/>
  <c r="AL309" i="9" s="1"/>
  <c r="AK5" i="9"/>
  <c r="AL5" i="9" s="1"/>
  <c r="AK15" i="9"/>
  <c r="AL15" i="9" s="1"/>
  <c r="AK25" i="9"/>
  <c r="AL25" i="9" s="1"/>
  <c r="AK48" i="9"/>
  <c r="AL48" i="9" s="1"/>
  <c r="AK61" i="9"/>
  <c r="AL61" i="9" s="1"/>
  <c r="AK77" i="9"/>
  <c r="AL77" i="9" s="1"/>
  <c r="AK81" i="9"/>
  <c r="AL81" i="9" s="1"/>
  <c r="AK87" i="9"/>
  <c r="AL87" i="9" s="1"/>
  <c r="AK244" i="9"/>
  <c r="AL244" i="9" s="1"/>
  <c r="AK120" i="9"/>
  <c r="AL120" i="9" s="1"/>
  <c r="AK159" i="9"/>
  <c r="AL159" i="9" s="1"/>
  <c r="AK176" i="9"/>
  <c r="AL176" i="9" s="1"/>
  <c r="AK182" i="9"/>
  <c r="AL182" i="9" s="1"/>
  <c r="AK225" i="9"/>
  <c r="AL225" i="9" s="1"/>
  <c r="AK262" i="9"/>
  <c r="AL262" i="9" s="1"/>
  <c r="AK368" i="9"/>
  <c r="AL368" i="9" s="1"/>
  <c r="AK276" i="9"/>
  <c r="AL276" i="9" s="1"/>
  <c r="AK286" i="9"/>
  <c r="AL286" i="9" s="1"/>
  <c r="AK326" i="9"/>
  <c r="AL326" i="9" s="1"/>
  <c r="AK327" i="9"/>
  <c r="AL327" i="9" s="1"/>
  <c r="AK31" i="9"/>
  <c r="AL31" i="9" s="1"/>
  <c r="AK191" i="9"/>
  <c r="AL191" i="9" s="1"/>
  <c r="AK208" i="9"/>
  <c r="AL208" i="9" s="1"/>
  <c r="AK9" i="9"/>
  <c r="AL9" i="9" s="1"/>
  <c r="AK32" i="9"/>
  <c r="AL32" i="9" s="1"/>
  <c r="AK65" i="9"/>
  <c r="AL65" i="9" s="1"/>
  <c r="AK71" i="9"/>
  <c r="AL71" i="9" s="1"/>
  <c r="AK91" i="9"/>
  <c r="AL91" i="9" s="1"/>
  <c r="AK241" i="9"/>
  <c r="AL241" i="9" s="1"/>
  <c r="AK117" i="9"/>
  <c r="AL117" i="9" s="1"/>
  <c r="AK137" i="9"/>
  <c r="AL137" i="9" s="1"/>
  <c r="AK156" i="9"/>
  <c r="AL156" i="9" s="1"/>
  <c r="AK165" i="9"/>
  <c r="AL165" i="9" s="1"/>
  <c r="AK192" i="9"/>
  <c r="AL192" i="9" s="1"/>
  <c r="AK140" i="9"/>
  <c r="AL140" i="9" s="1"/>
  <c r="AK203" i="9"/>
  <c r="AL203" i="9" s="1"/>
  <c r="AK209" i="9"/>
  <c r="AL209" i="9" s="1"/>
  <c r="AK219" i="9"/>
  <c r="AL219" i="9" s="1"/>
  <c r="AK98" i="9"/>
  <c r="AL98" i="9" s="1"/>
  <c r="AK104" i="9"/>
  <c r="AL104" i="9" s="1"/>
  <c r="AK256" i="9"/>
  <c r="AL256" i="9" s="1"/>
  <c r="AK272" i="9"/>
  <c r="AL272" i="9" s="1"/>
  <c r="AK359" i="9"/>
  <c r="AL359" i="9" s="1"/>
  <c r="AK303" i="9"/>
  <c r="AL303" i="9" s="1"/>
  <c r="AK310" i="9"/>
  <c r="AL310" i="9" s="1"/>
  <c r="AK320" i="9"/>
  <c r="AL320" i="9" s="1"/>
  <c r="AK115" i="9"/>
  <c r="AL115" i="9" s="1"/>
  <c r="AK202" i="9"/>
  <c r="AL202" i="9" s="1"/>
  <c r="AK97" i="9"/>
  <c r="AL97" i="9" s="1"/>
  <c r="AK271" i="9"/>
  <c r="AL271" i="9" s="1"/>
  <c r="AK302" i="9"/>
  <c r="AL302" i="9" s="1"/>
  <c r="AK319" i="9"/>
  <c r="AL319" i="9" s="1"/>
  <c r="AK29" i="9"/>
  <c r="AL29" i="9" s="1"/>
  <c r="AK49" i="9"/>
  <c r="AL49" i="9" s="1"/>
  <c r="AK55" i="9"/>
  <c r="AL55" i="9" s="1"/>
  <c r="AK88" i="9"/>
  <c r="AL88" i="9" s="1"/>
  <c r="AK238" i="9"/>
  <c r="AL238" i="9" s="1"/>
  <c r="AK232" i="9"/>
  <c r="AL232" i="9" s="1"/>
  <c r="AK147" i="9"/>
  <c r="AL147" i="9" s="1"/>
  <c r="AK162" i="9"/>
  <c r="AL162" i="9" s="1"/>
  <c r="AK170" i="9"/>
  <c r="AL170" i="9" s="1"/>
  <c r="AK179" i="9"/>
  <c r="AL179" i="9" s="1"/>
  <c r="AK222" i="9"/>
  <c r="AL222" i="9" s="1"/>
  <c r="AK259" i="9"/>
  <c r="AL259" i="9" s="1"/>
  <c r="AK297" i="9"/>
  <c r="AL297" i="9" s="1"/>
  <c r="AK323" i="9"/>
  <c r="AL323" i="9" s="1"/>
  <c r="AK64" i="9"/>
  <c r="AL64" i="9" s="1"/>
  <c r="AK155" i="9"/>
  <c r="AL155" i="9" s="1"/>
  <c r="AK218" i="9"/>
  <c r="AL218" i="9" s="1"/>
  <c r="AK103" i="9"/>
  <c r="AL103" i="9" s="1"/>
  <c r="AK358" i="9"/>
  <c r="AL358" i="9" s="1"/>
  <c r="AK13" i="9"/>
  <c r="AL13" i="9" s="1"/>
  <c r="AK33" i="9"/>
  <c r="AL33" i="9" s="1"/>
  <c r="AK39" i="9"/>
  <c r="AL39" i="9" s="1"/>
  <c r="AK59" i="9"/>
  <c r="AL59" i="9" s="1"/>
  <c r="AK72" i="9"/>
  <c r="AL72" i="9" s="1"/>
  <c r="AK85" i="9"/>
  <c r="AL85" i="9" s="1"/>
  <c r="AK94" i="9"/>
  <c r="AL94" i="9" s="1"/>
  <c r="AK118" i="9"/>
  <c r="AL118" i="9" s="1"/>
  <c r="AK134" i="9"/>
  <c r="AL134" i="9" s="1"/>
  <c r="AK189" i="9"/>
  <c r="AL189" i="9" s="1"/>
  <c r="AK141" i="9"/>
  <c r="AL141" i="9" s="1"/>
  <c r="AK210" i="9"/>
  <c r="AL210" i="9" s="1"/>
  <c r="AK105" i="9"/>
  <c r="AL105" i="9" s="1"/>
  <c r="AK360" i="9"/>
  <c r="AL360" i="9" s="1"/>
  <c r="AK304" i="9"/>
  <c r="AL304" i="9" s="1"/>
  <c r="AK311" i="9"/>
  <c r="AL311" i="9" s="1"/>
  <c r="AK41" i="9"/>
  <c r="AL41" i="9" s="1"/>
  <c r="AK335" i="9"/>
  <c r="AL335" i="9" s="1"/>
  <c r="AK341" i="9"/>
  <c r="AL341" i="9" s="1"/>
  <c r="AK8" i="9"/>
  <c r="AL8" i="9" s="1"/>
  <c r="AK149" i="9"/>
  <c r="AL149" i="9" s="1"/>
  <c r="AK7" i="9"/>
  <c r="AL7" i="9" s="1"/>
  <c r="AK27" i="9"/>
  <c r="AL27" i="9" s="1"/>
  <c r="AK40" i="9"/>
  <c r="AL40" i="9" s="1"/>
  <c r="AK53" i="9"/>
  <c r="AL53" i="9" s="1"/>
  <c r="AK63" i="9"/>
  <c r="AL63" i="9" s="1"/>
  <c r="AK73" i="9"/>
  <c r="AL73" i="9" s="1"/>
  <c r="AK95" i="9"/>
  <c r="AL95" i="9" s="1"/>
  <c r="AK249" i="9"/>
  <c r="AL249" i="9" s="1"/>
  <c r="AK135" i="9"/>
  <c r="AL135" i="9" s="1"/>
  <c r="AK145" i="9"/>
  <c r="AL145" i="9" s="1"/>
  <c r="AK161" i="9"/>
  <c r="AL161" i="9" s="1"/>
  <c r="AK190" i="9"/>
  <c r="AL190" i="9" s="1"/>
  <c r="AK142" i="9"/>
  <c r="AL142" i="9" s="1"/>
  <c r="AK201" i="9"/>
  <c r="AL201" i="9" s="1"/>
  <c r="AK211" i="9"/>
  <c r="AL211" i="9" s="1"/>
  <c r="AK217" i="9"/>
  <c r="AL217" i="9" s="1"/>
  <c r="AK224" i="9"/>
  <c r="AL224" i="9" s="1"/>
  <c r="AK96" i="9"/>
  <c r="AL96" i="9" s="1"/>
  <c r="AK106" i="9"/>
  <c r="AL106" i="9" s="1"/>
  <c r="AK110" i="9"/>
  <c r="AL110" i="9" s="1"/>
  <c r="AK261" i="9"/>
  <c r="AL261" i="9" s="1"/>
  <c r="AK270" i="9"/>
  <c r="AL270" i="9" s="1"/>
  <c r="AK361" i="9"/>
  <c r="AL361" i="9" s="1"/>
  <c r="AK367" i="9"/>
  <c r="AL367" i="9" s="1"/>
  <c r="AK312" i="9"/>
  <c r="AL312" i="9" s="1"/>
  <c r="AK318" i="9"/>
  <c r="AL318" i="9" s="1"/>
  <c r="AK332" i="9"/>
  <c r="AL332" i="9" s="1"/>
  <c r="AK196" i="9"/>
  <c r="AL196" i="9" s="1"/>
  <c r="AK157" i="9"/>
  <c r="AL157" i="9" s="1"/>
  <c r="AK366" i="9"/>
  <c r="AL366" i="9" s="1"/>
  <c r="AK50" i="9"/>
  <c r="AL50" i="9" s="1"/>
  <c r="AK82" i="9"/>
  <c r="AL82" i="9" s="1"/>
  <c r="AK136" i="9"/>
  <c r="AL136" i="9" s="1"/>
  <c r="AK169" i="9"/>
  <c r="AL169" i="9" s="1"/>
  <c r="AK188" i="9"/>
  <c r="AL188" i="9" s="1"/>
  <c r="AK144" i="9"/>
  <c r="AL144" i="9" s="1"/>
  <c r="AK254" i="9"/>
  <c r="AL254" i="9" s="1"/>
  <c r="AK213" i="9"/>
  <c r="AL213" i="9" s="1"/>
  <c r="AK18" i="9"/>
  <c r="AL18" i="9" s="1"/>
  <c r="AK125" i="9"/>
  <c r="AL125" i="9" s="1"/>
  <c r="AK223" i="9"/>
  <c r="AL223" i="9" s="1"/>
  <c r="AK348" i="9"/>
  <c r="AL348" i="9" s="1"/>
  <c r="AK216" i="9"/>
  <c r="AL216" i="9" s="1"/>
  <c r="AK74" i="9"/>
  <c r="AL74" i="9" s="1"/>
  <c r="AK133" i="9"/>
  <c r="AL133" i="9" s="1"/>
  <c r="AK283" i="9"/>
  <c r="AL283" i="9" s="1"/>
  <c r="AK109" i="9"/>
  <c r="AL109" i="9" s="1"/>
  <c r="AK42" i="9"/>
  <c r="AL42" i="9" s="1"/>
  <c r="AK246" i="9"/>
  <c r="AL246" i="9" s="1"/>
  <c r="AK128" i="9"/>
  <c r="AL128" i="9" s="1"/>
  <c r="AK233" i="9"/>
  <c r="AL233" i="9" s="1"/>
  <c r="AK186" i="9"/>
  <c r="AL186" i="9" s="1"/>
  <c r="AK215" i="9"/>
  <c r="AL215" i="9" s="1"/>
  <c r="AK108" i="9"/>
  <c r="AL108" i="9" s="1"/>
  <c r="AK365" i="9"/>
  <c r="AL365" i="9" s="1"/>
  <c r="AK349" i="9"/>
  <c r="AL349" i="9" s="1"/>
  <c r="AK93" i="9"/>
  <c r="AL93" i="9" s="1"/>
  <c r="AK260" i="9"/>
  <c r="AL260" i="9" s="1"/>
  <c r="AK363" i="9"/>
  <c r="AL363" i="9" s="1"/>
  <c r="AK292" i="9"/>
  <c r="AL292" i="9" s="1"/>
  <c r="AK281" i="9"/>
  <c r="AL281" i="9" s="1"/>
  <c r="AK308" i="9"/>
  <c r="AL308" i="9" s="1"/>
  <c r="AK346" i="9"/>
  <c r="AL346" i="9" s="1"/>
  <c r="AK331" i="9"/>
  <c r="AL331" i="9" s="1"/>
  <c r="AK172" i="9"/>
  <c r="AL172" i="9" s="1"/>
  <c r="AK194" i="9"/>
  <c r="AL194" i="9" s="1"/>
  <c r="AK199" i="9"/>
  <c r="AL199" i="9" s="1"/>
  <c r="AK221" i="9"/>
  <c r="AL221" i="9" s="1"/>
  <c r="AK236" i="9"/>
  <c r="AL236" i="9" s="1"/>
  <c r="AK258" i="9"/>
  <c r="AL258" i="9" s="1"/>
  <c r="AK268" i="9"/>
  <c r="AL268" i="9" s="1"/>
  <c r="AK290" i="9"/>
  <c r="AL290" i="9" s="1"/>
  <c r="AK300" i="9"/>
  <c r="AL300" i="9" s="1"/>
  <c r="AK306" i="9"/>
  <c r="AL306" i="9" s="1"/>
  <c r="AK316" i="9"/>
  <c r="AL316" i="9" s="1"/>
  <c r="AK329" i="9"/>
  <c r="AL329" i="9" s="1"/>
  <c r="AK339" i="9"/>
  <c r="AL339" i="9" s="1"/>
  <c r="AK164" i="9"/>
  <c r="AL164" i="9" s="1"/>
  <c r="AK180" i="9"/>
  <c r="AL180" i="9" s="1"/>
  <c r="AK197" i="9"/>
  <c r="AL197" i="9" s="1"/>
  <c r="AK207" i="9"/>
  <c r="AL207" i="9" s="1"/>
  <c r="AK229" i="9"/>
  <c r="AL229" i="9" s="1"/>
  <c r="AK102" i="9"/>
  <c r="AL102" i="9" s="1"/>
  <c r="AK266" i="9"/>
  <c r="AL266" i="9" s="1"/>
  <c r="AK357" i="9"/>
  <c r="AL357" i="9" s="1"/>
  <c r="AK298" i="9"/>
  <c r="AL298" i="9" s="1"/>
  <c r="AK275" i="9"/>
  <c r="AL275" i="9" s="1"/>
  <c r="AK314" i="9"/>
  <c r="AL314" i="9" s="1"/>
  <c r="AK324" i="9"/>
  <c r="AL324" i="9" s="1"/>
  <c r="AK337" i="9"/>
  <c r="AL337" i="9" s="1"/>
  <c r="AK372" i="9"/>
  <c r="AL372" i="9" s="1"/>
  <c r="L4" i="8" l="1"/>
  <c r="G15" i="5" s="1"/>
  <c r="L3" i="8"/>
  <c r="G14" i="5" s="1"/>
  <c r="M9" i="5" l="1"/>
  <c r="R9" i="5" s="1"/>
  <c r="M16" i="5"/>
  <c r="B4" i="1"/>
  <c r="B3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F345" i="1"/>
  <c r="F5" i="1"/>
  <c r="F319" i="1"/>
  <c r="F326" i="1"/>
  <c r="F11" i="1"/>
  <c r="F12" i="1"/>
  <c r="F30" i="1"/>
  <c r="F15" i="1"/>
  <c r="F16" i="1"/>
  <c r="F20" i="1"/>
  <c r="F19" i="1"/>
  <c r="F22" i="1"/>
  <c r="F341" i="1"/>
  <c r="F25" i="1"/>
  <c r="F45" i="1"/>
  <c r="F31" i="1"/>
  <c r="F32" i="1"/>
  <c r="F33" i="1"/>
  <c r="F418" i="1"/>
  <c r="F10" i="1"/>
  <c r="F360" i="1"/>
  <c r="F37" i="1"/>
  <c r="F39" i="1"/>
  <c r="F58" i="1"/>
  <c r="F44" i="1"/>
  <c r="F46" i="1"/>
  <c r="F47" i="1"/>
  <c r="F48" i="1"/>
  <c r="F49" i="1"/>
  <c r="F382" i="1"/>
  <c r="F4" i="1"/>
  <c r="F53" i="1"/>
  <c r="F55" i="1"/>
  <c r="F56" i="1"/>
  <c r="F57" i="1"/>
  <c r="F13" i="1"/>
  <c r="F59" i="1"/>
  <c r="F60" i="1"/>
  <c r="F411" i="1"/>
  <c r="F62" i="1"/>
  <c r="F35" i="1"/>
  <c r="F344" i="1"/>
  <c r="F65" i="1"/>
  <c r="F61" i="1"/>
  <c r="F68" i="1"/>
  <c r="F69" i="1"/>
  <c r="F70" i="1"/>
  <c r="F327" i="1"/>
  <c r="F370" i="1"/>
  <c r="F9" i="1"/>
  <c r="F412" i="1"/>
  <c r="F313" i="1"/>
  <c r="F34" i="1"/>
  <c r="F337" i="1"/>
  <c r="F63" i="1"/>
  <c r="F400" i="1"/>
  <c r="F340" i="1"/>
  <c r="F352" i="1"/>
  <c r="F28" i="1"/>
  <c r="F8" i="1"/>
  <c r="F36" i="1"/>
  <c r="F342" i="1"/>
  <c r="F50" i="1"/>
  <c r="F381" i="1"/>
  <c r="F395" i="1"/>
  <c r="F362" i="1"/>
  <c r="F338" i="1"/>
  <c r="F385" i="1"/>
  <c r="F317" i="1"/>
  <c r="F315" i="1"/>
  <c r="F374" i="1"/>
  <c r="F67" i="1"/>
  <c r="F347" i="1"/>
  <c r="F417" i="1"/>
  <c r="F403" i="1"/>
  <c r="F393" i="1"/>
  <c r="F310" i="1"/>
  <c r="F309" i="1"/>
  <c r="F369" i="1"/>
  <c r="F66" i="1"/>
  <c r="F396" i="1"/>
  <c r="F386" i="1"/>
  <c r="F6" i="1"/>
  <c r="F427" i="1"/>
  <c r="F52" i="1"/>
  <c r="F368" i="1"/>
  <c r="F371" i="1"/>
  <c r="F41" i="1"/>
  <c r="F324" i="1"/>
  <c r="F329" i="1"/>
  <c r="F334" i="1"/>
  <c r="F389" i="1"/>
  <c r="F51" i="1"/>
  <c r="F64" i="1"/>
  <c r="F312" i="1"/>
  <c r="F348" i="1"/>
  <c r="F383" i="1"/>
  <c r="F27" i="1"/>
  <c r="F426" i="1"/>
  <c r="F365" i="1"/>
  <c r="F336" i="1"/>
  <c r="F349" i="1"/>
  <c r="F378" i="1"/>
  <c r="F17" i="1"/>
  <c r="F23" i="1"/>
  <c r="F433" i="1"/>
  <c r="F308" i="1"/>
  <c r="F307" i="1"/>
  <c r="F405" i="1"/>
  <c r="F422" i="1"/>
  <c r="F40" i="1"/>
  <c r="F304" i="1"/>
  <c r="F391" i="1"/>
  <c r="F24" i="1"/>
  <c r="F358" i="1"/>
  <c r="F7" i="1"/>
  <c r="F314" i="1"/>
  <c r="F318" i="1"/>
  <c r="F38" i="1"/>
  <c r="F320" i="1"/>
  <c r="F415" i="1"/>
  <c r="F354" i="1"/>
  <c r="F330" i="1"/>
  <c r="F331" i="1"/>
  <c r="F305" i="1"/>
  <c r="F328" i="1"/>
  <c r="F366" i="1"/>
  <c r="F311" i="1"/>
  <c r="F21" i="1"/>
  <c r="F399" i="1"/>
  <c r="F18" i="1"/>
  <c r="F372" i="1"/>
  <c r="F323" i="1"/>
  <c r="F407" i="1"/>
  <c r="F335" i="1"/>
  <c r="F322" i="1"/>
  <c r="F406" i="1"/>
  <c r="F316" i="1"/>
  <c r="F26" i="1"/>
  <c r="F377" i="1"/>
  <c r="F350" i="1"/>
  <c r="F351" i="1"/>
  <c r="F29" i="1"/>
  <c r="F339" i="1"/>
  <c r="F357" i="1"/>
  <c r="F394" i="1"/>
  <c r="F361" i="1"/>
  <c r="F367" i="1"/>
  <c r="F363" i="1"/>
  <c r="F364" i="1"/>
  <c r="F429" i="1"/>
  <c r="F343" i="1"/>
  <c r="F321" i="1"/>
  <c r="F42" i="1"/>
  <c r="F373" i="1"/>
  <c r="F376" i="1"/>
  <c r="F397" i="1"/>
  <c r="F379" i="1"/>
  <c r="F380" i="1"/>
  <c r="F346" i="1"/>
  <c r="F384" i="1"/>
  <c r="F425" i="1"/>
  <c r="F387" i="1"/>
  <c r="F414" i="1"/>
  <c r="F390" i="1"/>
  <c r="F419" i="1"/>
  <c r="F332" i="1"/>
  <c r="F423" i="1"/>
  <c r="F431" i="1"/>
  <c r="F356" i="1"/>
  <c r="F424" i="1"/>
  <c r="F306" i="1"/>
  <c r="F398" i="1"/>
  <c r="F14" i="1"/>
  <c r="F401" i="1"/>
  <c r="F402" i="1"/>
  <c r="F404" i="1"/>
  <c r="F353" i="1"/>
  <c r="F392" i="1"/>
  <c r="F408" i="1"/>
  <c r="F409" i="1"/>
  <c r="F410" i="1"/>
  <c r="F413" i="1"/>
  <c r="F388" i="1"/>
  <c r="F375" i="1"/>
  <c r="F416" i="1"/>
  <c r="F421" i="1"/>
  <c r="F54" i="1"/>
  <c r="F420" i="1"/>
  <c r="F325" i="1"/>
  <c r="F333" i="1"/>
  <c r="F428" i="1"/>
  <c r="F355" i="1"/>
  <c r="F430" i="1"/>
  <c r="F359" i="1"/>
  <c r="F432" i="1"/>
  <c r="F43" i="1"/>
  <c r="F434" i="1"/>
  <c r="F435" i="1"/>
  <c r="F436" i="1"/>
  <c r="F3" i="1"/>
  <c r="H434" i="1"/>
  <c r="H43" i="1"/>
  <c r="H432" i="1"/>
  <c r="H345" i="1"/>
  <c r="H5" i="1"/>
  <c r="H319" i="1"/>
  <c r="H326" i="1"/>
  <c r="H11" i="1"/>
  <c r="H12" i="1"/>
  <c r="H30" i="1"/>
  <c r="H15" i="1"/>
  <c r="H16" i="1"/>
  <c r="H20" i="1"/>
  <c r="H19" i="1"/>
  <c r="H22" i="1"/>
  <c r="H341" i="1"/>
  <c r="H25" i="1"/>
  <c r="H45" i="1"/>
  <c r="H31" i="1"/>
  <c r="H32" i="1"/>
  <c r="H33" i="1"/>
  <c r="H418" i="1"/>
  <c r="H10" i="1"/>
  <c r="H360" i="1"/>
  <c r="H37" i="1"/>
  <c r="H39" i="1"/>
  <c r="H58" i="1"/>
  <c r="H44" i="1"/>
  <c r="H46" i="1"/>
  <c r="H47" i="1"/>
  <c r="H48" i="1"/>
  <c r="H49" i="1"/>
  <c r="H382" i="1"/>
  <c r="H4" i="1"/>
  <c r="H53" i="1"/>
  <c r="H55" i="1"/>
  <c r="H56" i="1"/>
  <c r="H57" i="1"/>
  <c r="H13" i="1"/>
  <c r="H59" i="1"/>
  <c r="H60" i="1"/>
  <c r="H411" i="1"/>
  <c r="H62" i="1"/>
  <c r="H35" i="1"/>
  <c r="H344" i="1"/>
  <c r="H65" i="1"/>
  <c r="H61" i="1"/>
  <c r="H68" i="1"/>
  <c r="H69" i="1"/>
  <c r="H70" i="1"/>
  <c r="H327" i="1"/>
  <c r="H370" i="1"/>
  <c r="H9" i="1"/>
  <c r="H412" i="1"/>
  <c r="H313" i="1"/>
  <c r="H34" i="1"/>
  <c r="H337" i="1"/>
  <c r="H63" i="1"/>
  <c r="H400" i="1"/>
  <c r="H340" i="1"/>
  <c r="H352" i="1"/>
  <c r="H28" i="1"/>
  <c r="H8" i="1"/>
  <c r="H36" i="1"/>
  <c r="H342" i="1"/>
  <c r="H50" i="1"/>
  <c r="H381" i="1"/>
  <c r="H395" i="1"/>
  <c r="H362" i="1"/>
  <c r="H338" i="1"/>
  <c r="H385" i="1"/>
  <c r="H317" i="1"/>
  <c r="H315" i="1"/>
  <c r="H374" i="1"/>
  <c r="H67" i="1"/>
  <c r="H347" i="1"/>
  <c r="H417" i="1"/>
  <c r="H403" i="1"/>
  <c r="H393" i="1"/>
  <c r="H310" i="1"/>
  <c r="H309" i="1"/>
  <c r="H369" i="1"/>
  <c r="H66" i="1"/>
  <c r="H396" i="1"/>
  <c r="H386" i="1"/>
  <c r="H6" i="1"/>
  <c r="H427" i="1"/>
  <c r="H52" i="1"/>
  <c r="H368" i="1"/>
  <c r="H371" i="1"/>
  <c r="H41" i="1"/>
  <c r="H324" i="1"/>
  <c r="H329" i="1"/>
  <c r="H334" i="1"/>
  <c r="H389" i="1"/>
  <c r="H51" i="1"/>
  <c r="H64" i="1"/>
  <c r="H312" i="1"/>
  <c r="H348" i="1"/>
  <c r="H383" i="1"/>
  <c r="H27" i="1"/>
  <c r="H426" i="1"/>
  <c r="H365" i="1"/>
  <c r="H336" i="1"/>
  <c r="H349" i="1"/>
  <c r="H378" i="1"/>
  <c r="H17" i="1"/>
  <c r="H23" i="1"/>
  <c r="H433" i="1"/>
  <c r="H308" i="1"/>
  <c r="H307" i="1"/>
  <c r="H405" i="1"/>
  <c r="H422" i="1"/>
  <c r="H40" i="1"/>
  <c r="H304" i="1"/>
  <c r="H391" i="1"/>
  <c r="H24" i="1"/>
  <c r="H358" i="1"/>
  <c r="H7" i="1"/>
  <c r="H314" i="1"/>
  <c r="H318" i="1"/>
  <c r="H38" i="1"/>
  <c r="H320" i="1"/>
  <c r="H415" i="1"/>
  <c r="H354" i="1"/>
  <c r="H330" i="1"/>
  <c r="H331" i="1"/>
  <c r="H305" i="1"/>
  <c r="H328" i="1"/>
  <c r="H366" i="1"/>
  <c r="H311" i="1"/>
  <c r="H21" i="1"/>
  <c r="H399" i="1"/>
  <c r="H18" i="1"/>
  <c r="H372" i="1"/>
  <c r="H323" i="1"/>
  <c r="H407" i="1"/>
  <c r="H335" i="1"/>
  <c r="H322" i="1"/>
  <c r="H406" i="1"/>
  <c r="H316" i="1"/>
  <c r="H26" i="1"/>
  <c r="H377" i="1"/>
  <c r="H350" i="1"/>
  <c r="H351" i="1"/>
  <c r="H29" i="1"/>
  <c r="H339" i="1"/>
  <c r="H357" i="1"/>
  <c r="H394" i="1"/>
  <c r="H361" i="1"/>
  <c r="H367" i="1"/>
  <c r="H363" i="1"/>
  <c r="H364" i="1"/>
  <c r="H429" i="1"/>
  <c r="H343" i="1"/>
  <c r="H321" i="1"/>
  <c r="H42" i="1"/>
  <c r="H373" i="1"/>
  <c r="H376" i="1"/>
  <c r="H397" i="1"/>
  <c r="H379" i="1"/>
  <c r="H380" i="1"/>
  <c r="H346" i="1"/>
  <c r="H384" i="1"/>
  <c r="H425" i="1"/>
  <c r="H387" i="1"/>
  <c r="H414" i="1"/>
  <c r="H390" i="1"/>
  <c r="H419" i="1"/>
  <c r="H332" i="1"/>
  <c r="H423" i="1"/>
  <c r="H431" i="1"/>
  <c r="H356" i="1"/>
  <c r="H424" i="1"/>
  <c r="H306" i="1"/>
  <c r="H398" i="1"/>
  <c r="H14" i="1"/>
  <c r="H401" i="1"/>
  <c r="H402" i="1"/>
  <c r="H404" i="1"/>
  <c r="H353" i="1"/>
  <c r="H392" i="1"/>
  <c r="H408" i="1"/>
  <c r="H409" i="1"/>
  <c r="H410" i="1"/>
  <c r="H413" i="1"/>
  <c r="H388" i="1"/>
  <c r="H375" i="1"/>
  <c r="H416" i="1"/>
  <c r="H421" i="1"/>
  <c r="H54" i="1"/>
  <c r="H420" i="1"/>
  <c r="H325" i="1"/>
  <c r="H333" i="1"/>
  <c r="H428" i="1"/>
  <c r="H355" i="1"/>
  <c r="H430" i="1"/>
  <c r="H359" i="1"/>
  <c r="H435" i="1"/>
  <c r="H436" i="1"/>
  <c r="H3" i="1"/>
  <c r="D356" i="4"/>
  <c r="D355" i="4"/>
  <c r="D354" i="4"/>
  <c r="D353" i="4"/>
  <c r="D352" i="4"/>
  <c r="D351" i="4"/>
  <c r="D350" i="4"/>
  <c r="D349" i="4"/>
  <c r="D348" i="4"/>
  <c r="D347" i="4"/>
  <c r="D346" i="4"/>
  <c r="D345" i="4"/>
  <c r="D344" i="4"/>
  <c r="D343" i="4"/>
  <c r="D342" i="4"/>
  <c r="D341" i="4"/>
  <c r="D340" i="4"/>
  <c r="D339" i="4"/>
  <c r="D338" i="4"/>
  <c r="D337" i="4"/>
  <c r="D336" i="4"/>
  <c r="D335" i="4"/>
  <c r="D334" i="4"/>
  <c r="D333" i="4"/>
  <c r="D332" i="4"/>
  <c r="D331" i="4"/>
  <c r="D330" i="4"/>
  <c r="D329" i="4"/>
  <c r="D328" i="4"/>
  <c r="D327" i="4"/>
  <c r="D326" i="4"/>
  <c r="D325" i="4"/>
  <c r="D324" i="4"/>
  <c r="D323" i="4"/>
  <c r="D322" i="4"/>
  <c r="D321" i="4"/>
  <c r="D320" i="4"/>
  <c r="D319" i="4"/>
  <c r="D318" i="4"/>
  <c r="D317" i="4"/>
  <c r="D316" i="4"/>
  <c r="D315" i="4"/>
  <c r="D314" i="4"/>
  <c r="D313" i="4"/>
  <c r="D312" i="4"/>
  <c r="D311" i="4"/>
  <c r="D310" i="4"/>
  <c r="D309" i="4"/>
  <c r="D308" i="4"/>
  <c r="D307" i="4"/>
  <c r="D306" i="4"/>
  <c r="D305" i="4"/>
  <c r="D304" i="4"/>
  <c r="D303" i="4"/>
  <c r="D302" i="4"/>
  <c r="D301" i="4"/>
  <c r="D300" i="4"/>
  <c r="D299" i="4"/>
  <c r="D298" i="4"/>
  <c r="D297" i="4"/>
  <c r="D296" i="4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6" i="4"/>
  <c r="D5" i="4"/>
  <c r="D4" i="4"/>
  <c r="G10" i="5" l="1"/>
  <c r="H10" i="5"/>
  <c r="G6" i="5"/>
  <c r="H6" i="5"/>
  <c r="G7" i="5"/>
  <c r="H4" i="5"/>
  <c r="H7" i="5"/>
  <c r="H3" i="5"/>
  <c r="G9" i="5"/>
  <c r="G8" i="5"/>
  <c r="G4" i="5"/>
  <c r="H9" i="5"/>
  <c r="H8" i="5"/>
  <c r="G5" i="5"/>
  <c r="H5" i="5"/>
  <c r="G3" i="5"/>
  <c r="K2" i="4"/>
  <c r="F64" i="4"/>
  <c r="G346" i="4"/>
  <c r="F39" i="4"/>
  <c r="F4" i="4"/>
  <c r="F16" i="4"/>
  <c r="F28" i="4"/>
  <c r="F40" i="4"/>
  <c r="F52" i="4"/>
  <c r="F76" i="4"/>
  <c r="F88" i="4"/>
  <c r="F100" i="4"/>
  <c r="F112" i="4"/>
  <c r="F124" i="4"/>
  <c r="F136" i="4"/>
  <c r="F148" i="4"/>
  <c r="F160" i="4"/>
  <c r="F172" i="4"/>
  <c r="F184" i="4"/>
  <c r="F196" i="4"/>
  <c r="F208" i="4"/>
  <c r="F220" i="4"/>
  <c r="F232" i="4"/>
  <c r="F244" i="4"/>
  <c r="F256" i="4"/>
  <c r="F268" i="4"/>
  <c r="F280" i="4"/>
  <c r="F292" i="4"/>
  <c r="F304" i="4"/>
  <c r="F316" i="4"/>
  <c r="F328" i="4"/>
  <c r="F352" i="4"/>
  <c r="G10" i="4"/>
  <c r="G22" i="4"/>
  <c r="G34" i="4"/>
  <c r="G46" i="4"/>
  <c r="G58" i="4"/>
  <c r="G70" i="4"/>
  <c r="G82" i="4"/>
  <c r="G94" i="4"/>
  <c r="G106" i="4"/>
  <c r="G118" i="4"/>
  <c r="G130" i="4"/>
  <c r="G142" i="4"/>
  <c r="G154" i="4"/>
  <c r="G166" i="4"/>
  <c r="G178" i="4"/>
  <c r="G190" i="4"/>
  <c r="G202" i="4"/>
  <c r="G214" i="4"/>
  <c r="G238" i="4"/>
  <c r="G250" i="4"/>
  <c r="G262" i="4"/>
  <c r="G274" i="4"/>
  <c r="G286" i="4"/>
  <c r="G298" i="4"/>
  <c r="G310" i="4"/>
  <c r="G322" i="4"/>
  <c r="G334" i="4"/>
  <c r="F5" i="4"/>
  <c r="F17" i="4"/>
  <c r="F41" i="4"/>
  <c r="F53" i="4"/>
  <c r="F65" i="4"/>
  <c r="F77" i="4"/>
  <c r="F89" i="4"/>
  <c r="F101" i="4"/>
  <c r="F113" i="4"/>
  <c r="F125" i="4"/>
  <c r="F137" i="4"/>
  <c r="F149" i="4"/>
  <c r="F161" i="4"/>
  <c r="F173" i="4"/>
  <c r="F197" i="4"/>
  <c r="F209" i="4"/>
  <c r="F221" i="4"/>
  <c r="F233" i="4"/>
  <c r="F245" i="4"/>
  <c r="F257" i="4"/>
  <c r="F269" i="4"/>
  <c r="F281" i="4"/>
  <c r="F293" i="4"/>
  <c r="F305" i="4"/>
  <c r="F317" i="4"/>
  <c r="F329" i="4"/>
  <c r="F341" i="4"/>
  <c r="F353" i="4"/>
  <c r="G11" i="4"/>
  <c r="G23" i="4"/>
  <c r="G47" i="4"/>
  <c r="G59" i="4"/>
  <c r="G71" i="4"/>
  <c r="G83" i="4"/>
  <c r="G95" i="4"/>
  <c r="G119" i="4"/>
  <c r="G131" i="4"/>
  <c r="G143" i="4"/>
  <c r="G155" i="4"/>
  <c r="G167" i="4"/>
  <c r="G179" i="4"/>
  <c r="G191" i="4"/>
  <c r="G203" i="4"/>
  <c r="G215" i="4"/>
  <c r="G227" i="4"/>
  <c r="G239" i="4"/>
  <c r="G251" i="4"/>
  <c r="G263" i="4"/>
  <c r="G275" i="4"/>
  <c r="G287" i="4"/>
  <c r="G299" i="4"/>
  <c r="G311" i="4"/>
  <c r="G323" i="4"/>
  <c r="G335" i="4"/>
  <c r="G347" i="4"/>
  <c r="F6" i="4"/>
  <c r="F18" i="4"/>
  <c r="F30" i="4"/>
  <c r="F42" i="4"/>
  <c r="F54" i="4"/>
  <c r="F66" i="4"/>
  <c r="F78" i="4"/>
  <c r="F90" i="4"/>
  <c r="F102" i="4"/>
  <c r="F114" i="4"/>
  <c r="F126" i="4"/>
  <c r="F138" i="4"/>
  <c r="F150" i="4"/>
  <c r="F162" i="4"/>
  <c r="F174" i="4"/>
  <c r="F198" i="4"/>
  <c r="F210" i="4"/>
  <c r="F222" i="4"/>
  <c r="F234" i="4"/>
  <c r="F246" i="4"/>
  <c r="F258" i="4"/>
  <c r="F270" i="4"/>
  <c r="F282" i="4"/>
  <c r="F294" i="4"/>
  <c r="F306" i="4"/>
  <c r="F318" i="4"/>
  <c r="F330" i="4"/>
  <c r="F342" i="4"/>
  <c r="F354" i="4"/>
  <c r="G12" i="4"/>
  <c r="G24" i="4"/>
  <c r="G36" i="4"/>
  <c r="G48" i="4"/>
  <c r="G60" i="4"/>
  <c r="G72" i="4"/>
  <c r="G84" i="4"/>
  <c r="G96" i="4"/>
  <c r="G108" i="4"/>
  <c r="G120" i="4"/>
  <c r="G132" i="4"/>
  <c r="G144" i="4"/>
  <c r="G156" i="4"/>
  <c r="G168" i="4"/>
  <c r="G180" i="4"/>
  <c r="G192" i="4"/>
  <c r="G204" i="4"/>
  <c r="G216" i="4"/>
  <c r="G228" i="4"/>
  <c r="G240" i="4"/>
  <c r="G252" i="4"/>
  <c r="G264" i="4"/>
  <c r="G276" i="4"/>
  <c r="G288" i="4"/>
  <c r="G300" i="4"/>
  <c r="G312" i="4"/>
  <c r="G324" i="4"/>
  <c r="G336" i="4"/>
  <c r="G348" i="4"/>
  <c r="F19" i="4"/>
  <c r="F31" i="4"/>
  <c r="F43" i="4"/>
  <c r="F55" i="4"/>
  <c r="F67" i="4"/>
  <c r="F79" i="4"/>
  <c r="F91" i="4"/>
  <c r="F103" i="4"/>
  <c r="F115" i="4"/>
  <c r="F127" i="4"/>
  <c r="F139" i="4"/>
  <c r="F151" i="4"/>
  <c r="F163" i="4"/>
  <c r="F175" i="4"/>
  <c r="F187" i="4"/>
  <c r="F199" i="4"/>
  <c r="F211" i="4"/>
  <c r="F223" i="4"/>
  <c r="F235" i="4"/>
  <c r="F247" i="4"/>
  <c r="F259" i="4"/>
  <c r="F271" i="4"/>
  <c r="F283" i="4"/>
  <c r="F295" i="4"/>
  <c r="F307" i="4"/>
  <c r="F319" i="4"/>
  <c r="F331" i="4"/>
  <c r="F343" i="4"/>
  <c r="F355" i="4"/>
  <c r="G13" i="4"/>
  <c r="G25" i="4"/>
  <c r="G37" i="4"/>
  <c r="G49" i="4"/>
  <c r="G61" i="4"/>
  <c r="G73" i="4"/>
  <c r="G85" i="4"/>
  <c r="G97" i="4"/>
  <c r="G109" i="4"/>
  <c r="G121" i="4"/>
  <c r="G133" i="4"/>
  <c r="G145" i="4"/>
  <c r="G157" i="4"/>
  <c r="G169" i="4"/>
  <c r="G181" i="4"/>
  <c r="G193" i="4"/>
  <c r="G205" i="4"/>
  <c r="G217" i="4"/>
  <c r="G229" i="4"/>
  <c r="G241" i="4"/>
  <c r="G253" i="4"/>
  <c r="G265" i="4"/>
  <c r="G277" i="4"/>
  <c r="G289" i="4"/>
  <c r="G301" i="4"/>
  <c r="G313" i="4"/>
  <c r="G325" i="4"/>
  <c r="G337" i="4"/>
  <c r="G349" i="4"/>
  <c r="F20" i="4"/>
  <c r="F32" i="4"/>
  <c r="F44" i="4"/>
  <c r="F56" i="4"/>
  <c r="F68" i="4"/>
  <c r="F80" i="4"/>
  <c r="F92" i="4"/>
  <c r="F104" i="4"/>
  <c r="F116" i="4"/>
  <c r="F128" i="4"/>
  <c r="F140" i="4"/>
  <c r="F152" i="4"/>
  <c r="F164" i="4"/>
  <c r="F176" i="4"/>
  <c r="F188" i="4"/>
  <c r="F200" i="4"/>
  <c r="F212" i="4"/>
  <c r="F224" i="4"/>
  <c r="F236" i="4"/>
  <c r="F248" i="4"/>
  <c r="F260" i="4"/>
  <c r="F272" i="4"/>
  <c r="F284" i="4"/>
  <c r="F296" i="4"/>
  <c r="F308" i="4"/>
  <c r="F320" i="4"/>
  <c r="F332" i="4"/>
  <c r="F344" i="4"/>
  <c r="F356" i="4"/>
  <c r="G14" i="4"/>
  <c r="G26" i="4"/>
  <c r="G38" i="4"/>
  <c r="G50" i="4"/>
  <c r="G62" i="4"/>
  <c r="G74" i="4"/>
  <c r="G86" i="4"/>
  <c r="G98" i="4"/>
  <c r="G110" i="4"/>
  <c r="G122" i="4"/>
  <c r="G134" i="4"/>
  <c r="G146" i="4"/>
  <c r="G158" i="4"/>
  <c r="G170" i="4"/>
  <c r="G182" i="4"/>
  <c r="G194" i="4"/>
  <c r="G206" i="4"/>
  <c r="G218" i="4"/>
  <c r="G230" i="4"/>
  <c r="G242" i="4"/>
  <c r="G254" i="4"/>
  <c r="G266" i="4"/>
  <c r="G278" i="4"/>
  <c r="G290" i="4"/>
  <c r="G302" i="4"/>
  <c r="G314" i="4"/>
  <c r="G326" i="4"/>
  <c r="G338" i="4"/>
  <c r="G350" i="4"/>
  <c r="F9" i="4"/>
  <c r="F21" i="4"/>
  <c r="F33" i="4"/>
  <c r="F45" i="4"/>
  <c r="F57" i="4"/>
  <c r="F69" i="4"/>
  <c r="F81" i="4"/>
  <c r="F93" i="4"/>
  <c r="F105" i="4"/>
  <c r="F117" i="4"/>
  <c r="F129" i="4"/>
  <c r="F141" i="4"/>
  <c r="F153" i="4"/>
  <c r="F165" i="4"/>
  <c r="F177" i="4"/>
  <c r="F189" i="4"/>
  <c r="F201" i="4"/>
  <c r="F213" i="4"/>
  <c r="F237" i="4"/>
  <c r="F249" i="4"/>
  <c r="F261" i="4"/>
  <c r="F273" i="4"/>
  <c r="F285" i="4"/>
  <c r="F297" i="4"/>
  <c r="F309" i="4"/>
  <c r="F321" i="4"/>
  <c r="F333" i="4"/>
  <c r="F345" i="4"/>
  <c r="G3" i="4"/>
  <c r="G15" i="4"/>
  <c r="G27" i="4"/>
  <c r="G39" i="4"/>
  <c r="G51" i="4"/>
  <c r="G63" i="4"/>
  <c r="G75" i="4"/>
  <c r="G87" i="4"/>
  <c r="G99" i="4"/>
  <c r="G111" i="4"/>
  <c r="G123" i="4"/>
  <c r="G135" i="4"/>
  <c r="G147" i="4"/>
  <c r="G159" i="4"/>
  <c r="G171" i="4"/>
  <c r="G183" i="4"/>
  <c r="G195" i="4"/>
  <c r="G207" i="4"/>
  <c r="G219" i="4"/>
  <c r="G231" i="4"/>
  <c r="G243" i="4"/>
  <c r="G255" i="4"/>
  <c r="G267" i="4"/>
  <c r="G279" i="4"/>
  <c r="G291" i="4"/>
  <c r="G303" i="4"/>
  <c r="G315" i="4"/>
  <c r="G327" i="4"/>
  <c r="G339" i="4"/>
  <c r="G351" i="4"/>
  <c r="F10" i="4"/>
  <c r="F22" i="4"/>
  <c r="F34" i="4"/>
  <c r="F46" i="4"/>
  <c r="F58" i="4"/>
  <c r="F70" i="4"/>
  <c r="F82" i="4"/>
  <c r="F94" i="4"/>
  <c r="F106" i="4"/>
  <c r="F118" i="4"/>
  <c r="F130" i="4"/>
  <c r="F142" i="4"/>
  <c r="F154" i="4"/>
  <c r="F166" i="4"/>
  <c r="F178" i="4"/>
  <c r="F190" i="4"/>
  <c r="F202" i="4"/>
  <c r="F214" i="4"/>
  <c r="F238" i="4"/>
  <c r="F250" i="4"/>
  <c r="F262" i="4"/>
  <c r="F274" i="4"/>
  <c r="F286" i="4"/>
  <c r="F298" i="4"/>
  <c r="F310" i="4"/>
  <c r="F322" i="4"/>
  <c r="F334" i="4"/>
  <c r="F346" i="4"/>
  <c r="G4" i="4"/>
  <c r="G16" i="4"/>
  <c r="G28" i="4"/>
  <c r="G40" i="4"/>
  <c r="G52" i="4"/>
  <c r="G64" i="4"/>
  <c r="G76" i="4"/>
  <c r="G88" i="4"/>
  <c r="G100" i="4"/>
  <c r="G112" i="4"/>
  <c r="G124" i="4"/>
  <c r="G136" i="4"/>
  <c r="G148" i="4"/>
  <c r="G160" i="4"/>
  <c r="G172" i="4"/>
  <c r="G184" i="4"/>
  <c r="G196" i="4"/>
  <c r="G208" i="4"/>
  <c r="G220" i="4"/>
  <c r="G232" i="4"/>
  <c r="G244" i="4"/>
  <c r="G256" i="4"/>
  <c r="G268" i="4"/>
  <c r="G280" i="4"/>
  <c r="G292" i="4"/>
  <c r="G304" i="4"/>
  <c r="G316" i="4"/>
  <c r="G328" i="4"/>
  <c r="G352" i="4"/>
  <c r="F11" i="4"/>
  <c r="F23" i="4"/>
  <c r="F47" i="4"/>
  <c r="F59" i="4"/>
  <c r="F71" i="4"/>
  <c r="F83" i="4"/>
  <c r="F95" i="4"/>
  <c r="F119" i="4"/>
  <c r="F131" i="4"/>
  <c r="F143" i="4"/>
  <c r="F155" i="4"/>
  <c r="F167" i="4"/>
  <c r="F179" i="4"/>
  <c r="F191" i="4"/>
  <c r="F203" i="4"/>
  <c r="F215" i="4"/>
  <c r="F227" i="4"/>
  <c r="F239" i="4"/>
  <c r="F251" i="4"/>
  <c r="F263" i="4"/>
  <c r="F275" i="4"/>
  <c r="F287" i="4"/>
  <c r="F299" i="4"/>
  <c r="F311" i="4"/>
  <c r="F323" i="4"/>
  <c r="F335" i="4"/>
  <c r="F347" i="4"/>
  <c r="G5" i="4"/>
  <c r="G17" i="4"/>
  <c r="G41" i="4"/>
  <c r="G53" i="4"/>
  <c r="G65" i="4"/>
  <c r="G77" i="4"/>
  <c r="G89" i="4"/>
  <c r="G101" i="4"/>
  <c r="G113" i="4"/>
  <c r="G125" i="4"/>
  <c r="G137" i="4"/>
  <c r="G149" i="4"/>
  <c r="G161" i="4"/>
  <c r="G173" i="4"/>
  <c r="G197" i="4"/>
  <c r="G209" i="4"/>
  <c r="G221" i="4"/>
  <c r="G233" i="4"/>
  <c r="G245" i="4"/>
  <c r="G257" i="4"/>
  <c r="G269" i="4"/>
  <c r="G281" i="4"/>
  <c r="G293" i="4"/>
  <c r="G305" i="4"/>
  <c r="G317" i="4"/>
  <c r="G329" i="4"/>
  <c r="G341" i="4"/>
  <c r="G353" i="4"/>
  <c r="F12" i="4"/>
  <c r="F24" i="4"/>
  <c r="F36" i="4"/>
  <c r="F48" i="4"/>
  <c r="F60" i="4"/>
  <c r="F72" i="4"/>
  <c r="F84" i="4"/>
  <c r="F96" i="4"/>
  <c r="F108" i="4"/>
  <c r="F120" i="4"/>
  <c r="F132" i="4"/>
  <c r="F144" i="4"/>
  <c r="F156" i="4"/>
  <c r="F168" i="4"/>
  <c r="F180" i="4"/>
  <c r="F192" i="4"/>
  <c r="F204" i="4"/>
  <c r="F216" i="4"/>
  <c r="F228" i="4"/>
  <c r="F240" i="4"/>
  <c r="F252" i="4"/>
  <c r="F264" i="4"/>
  <c r="F276" i="4"/>
  <c r="F288" i="4"/>
  <c r="F300" i="4"/>
  <c r="F312" i="4"/>
  <c r="F324" i="4"/>
  <c r="F336" i="4"/>
  <c r="F348" i="4"/>
  <c r="G6" i="4"/>
  <c r="G18" i="4"/>
  <c r="G30" i="4"/>
  <c r="G42" i="4"/>
  <c r="G54" i="4"/>
  <c r="G66" i="4"/>
  <c r="G78" i="4"/>
  <c r="G90" i="4"/>
  <c r="G102" i="4"/>
  <c r="G114" i="4"/>
  <c r="G126" i="4"/>
  <c r="G138" i="4"/>
  <c r="G150" i="4"/>
  <c r="G162" i="4"/>
  <c r="G174" i="4"/>
  <c r="G198" i="4"/>
  <c r="G210" i="4"/>
  <c r="G222" i="4"/>
  <c r="G234" i="4"/>
  <c r="G246" i="4"/>
  <c r="G258" i="4"/>
  <c r="G270" i="4"/>
  <c r="G282" i="4"/>
  <c r="G294" i="4"/>
  <c r="G306" i="4"/>
  <c r="G318" i="4"/>
  <c r="G330" i="4"/>
  <c r="G342" i="4"/>
  <c r="G354" i="4"/>
  <c r="F13" i="4"/>
  <c r="F25" i="4"/>
  <c r="F37" i="4"/>
  <c r="F49" i="4"/>
  <c r="F61" i="4"/>
  <c r="F73" i="4"/>
  <c r="F85" i="4"/>
  <c r="F97" i="4"/>
  <c r="F109" i="4"/>
  <c r="F121" i="4"/>
  <c r="F133" i="4"/>
  <c r="F145" i="4"/>
  <c r="F157" i="4"/>
  <c r="F169" i="4"/>
  <c r="F181" i="4"/>
  <c r="F193" i="4"/>
  <c r="F205" i="4"/>
  <c r="F217" i="4"/>
  <c r="F229" i="4"/>
  <c r="F241" i="4"/>
  <c r="F253" i="4"/>
  <c r="F265" i="4"/>
  <c r="F277" i="4"/>
  <c r="F289" i="4"/>
  <c r="F301" i="4"/>
  <c r="F313" i="4"/>
  <c r="F325" i="4"/>
  <c r="F337" i="4"/>
  <c r="F349" i="4"/>
  <c r="G19" i="4"/>
  <c r="G31" i="4"/>
  <c r="G43" i="4"/>
  <c r="G55" i="4"/>
  <c r="G67" i="4"/>
  <c r="G79" i="4"/>
  <c r="G91" i="4"/>
  <c r="G103" i="4"/>
  <c r="G115" i="4"/>
  <c r="G127" i="4"/>
  <c r="G139" i="4"/>
  <c r="G151" i="4"/>
  <c r="G163" i="4"/>
  <c r="G175" i="4"/>
  <c r="G187" i="4"/>
  <c r="G199" i="4"/>
  <c r="G211" i="4"/>
  <c r="G223" i="4"/>
  <c r="G235" i="4"/>
  <c r="G247" i="4"/>
  <c r="G259" i="4"/>
  <c r="G271" i="4"/>
  <c r="G283" i="4"/>
  <c r="G295" i="4"/>
  <c r="G307" i="4"/>
  <c r="G319" i="4"/>
  <c r="G331" i="4"/>
  <c r="G343" i="4"/>
  <c r="G355" i="4"/>
  <c r="F14" i="4"/>
  <c r="F26" i="4"/>
  <c r="F38" i="4"/>
  <c r="F50" i="4"/>
  <c r="F62" i="4"/>
  <c r="F74" i="4"/>
  <c r="F86" i="4"/>
  <c r="F98" i="4"/>
  <c r="F110" i="4"/>
  <c r="F122" i="4"/>
  <c r="F134" i="4"/>
  <c r="F146" i="4"/>
  <c r="F158" i="4"/>
  <c r="F170" i="4"/>
  <c r="F182" i="4"/>
  <c r="F194" i="4"/>
  <c r="F206" i="4"/>
  <c r="F218" i="4"/>
  <c r="F230" i="4"/>
  <c r="F242" i="4"/>
  <c r="F254" i="4"/>
  <c r="F266" i="4"/>
  <c r="F278" i="4"/>
  <c r="F290" i="4"/>
  <c r="F302" i="4"/>
  <c r="F314" i="4"/>
  <c r="F326" i="4"/>
  <c r="F338" i="4"/>
  <c r="F350" i="4"/>
  <c r="G20" i="4"/>
  <c r="G32" i="4"/>
  <c r="G44" i="4"/>
  <c r="G56" i="4"/>
  <c r="G68" i="4"/>
  <c r="G80" i="4"/>
  <c r="G92" i="4"/>
  <c r="G104" i="4"/>
  <c r="G116" i="4"/>
  <c r="G128" i="4"/>
  <c r="G140" i="4"/>
  <c r="G152" i="4"/>
  <c r="G164" i="4"/>
  <c r="G176" i="4"/>
  <c r="G188" i="4"/>
  <c r="G200" i="4"/>
  <c r="G212" i="4"/>
  <c r="G224" i="4"/>
  <c r="G236" i="4"/>
  <c r="G248" i="4"/>
  <c r="G260" i="4"/>
  <c r="G272" i="4"/>
  <c r="G284" i="4"/>
  <c r="G296" i="4"/>
  <c r="G308" i="4"/>
  <c r="G320" i="4"/>
  <c r="G332" i="4"/>
  <c r="G344" i="4"/>
  <c r="G356" i="4"/>
  <c r="F3" i="4"/>
  <c r="F15" i="4"/>
  <c r="F27" i="4"/>
  <c r="F51" i="4"/>
  <c r="F63" i="4"/>
  <c r="F75" i="4"/>
  <c r="F87" i="4"/>
  <c r="F99" i="4"/>
  <c r="F111" i="4"/>
  <c r="F123" i="4"/>
  <c r="F135" i="4"/>
  <c r="F147" i="4"/>
  <c r="F159" i="4"/>
  <c r="F171" i="4"/>
  <c r="F183" i="4"/>
  <c r="F195" i="4"/>
  <c r="F207" i="4"/>
  <c r="F219" i="4"/>
  <c r="F231" i="4"/>
  <c r="F243" i="4"/>
  <c r="F255" i="4"/>
  <c r="F267" i="4"/>
  <c r="F279" i="4"/>
  <c r="F291" i="4"/>
  <c r="F303" i="4"/>
  <c r="F315" i="4"/>
  <c r="F327" i="4"/>
  <c r="F339" i="4"/>
  <c r="F351" i="4"/>
  <c r="G9" i="4"/>
  <c r="G21" i="4"/>
  <c r="G33" i="4"/>
  <c r="G45" i="4"/>
  <c r="G57" i="4"/>
  <c r="G69" i="4"/>
  <c r="G81" i="4"/>
  <c r="G93" i="4"/>
  <c r="G105" i="4"/>
  <c r="G117" i="4"/>
  <c r="G129" i="4"/>
  <c r="G141" i="4"/>
  <c r="G153" i="4"/>
  <c r="G165" i="4"/>
  <c r="G177" i="4"/>
  <c r="G189" i="4"/>
  <c r="G201" i="4"/>
  <c r="G213" i="4"/>
  <c r="G237" i="4"/>
  <c r="G249" i="4"/>
  <c r="G261" i="4"/>
  <c r="G273" i="4"/>
  <c r="G285" i="4"/>
  <c r="G297" i="4"/>
  <c r="G309" i="4"/>
  <c r="G321" i="4"/>
  <c r="G333" i="4"/>
  <c r="G345" i="4"/>
  <c r="E330" i="4"/>
  <c r="E102" i="4"/>
  <c r="E6" i="4"/>
  <c r="E114" i="4"/>
  <c r="E234" i="4"/>
  <c r="E342" i="4"/>
  <c r="E353" i="4"/>
  <c r="E222" i="4"/>
  <c r="E18" i="4"/>
  <c r="E126" i="4"/>
  <c r="E246" i="4"/>
  <c r="E354" i="4"/>
  <c r="E30" i="4"/>
  <c r="E138" i="4"/>
  <c r="E258" i="4"/>
  <c r="E42" i="4"/>
  <c r="E150" i="4"/>
  <c r="E270" i="4"/>
  <c r="E336" i="4"/>
  <c r="E259" i="4"/>
  <c r="E50" i="4"/>
  <c r="E162" i="4"/>
  <c r="E279" i="4"/>
  <c r="E54" i="4"/>
  <c r="E165" i="4"/>
  <c r="E282" i="4"/>
  <c r="E64" i="4"/>
  <c r="E174" i="4"/>
  <c r="E294" i="4"/>
  <c r="E66" i="4"/>
  <c r="E306" i="4"/>
  <c r="E78" i="4"/>
  <c r="E198" i="4"/>
  <c r="E315" i="4"/>
  <c r="E81" i="4"/>
  <c r="E210" i="4"/>
  <c r="E318" i="4"/>
  <c r="E90" i="4"/>
  <c r="E211" i="4"/>
  <c r="E79" i="4"/>
  <c r="E199" i="4"/>
  <c r="E319" i="4"/>
  <c r="E20" i="4"/>
  <c r="E32" i="4"/>
  <c r="E44" i="4"/>
  <c r="E56" i="4"/>
  <c r="E68" i="4"/>
  <c r="E80" i="4"/>
  <c r="E92" i="4"/>
  <c r="E104" i="4"/>
  <c r="E116" i="4"/>
  <c r="E128" i="4"/>
  <c r="E140" i="4"/>
  <c r="E152" i="4"/>
  <c r="E164" i="4"/>
  <c r="E176" i="4"/>
  <c r="E188" i="4"/>
  <c r="E200" i="4"/>
  <c r="E212" i="4"/>
  <c r="E224" i="4"/>
  <c r="E236" i="4"/>
  <c r="E248" i="4"/>
  <c r="E260" i="4"/>
  <c r="E272" i="4"/>
  <c r="E284" i="4"/>
  <c r="E296" i="4"/>
  <c r="E308" i="4"/>
  <c r="E320" i="4"/>
  <c r="E332" i="4"/>
  <c r="E344" i="4"/>
  <c r="E356" i="4"/>
  <c r="E103" i="4"/>
  <c r="E223" i="4"/>
  <c r="E355" i="4"/>
  <c r="E9" i="4"/>
  <c r="E21" i="4"/>
  <c r="E33" i="4"/>
  <c r="E45" i="4"/>
  <c r="E57" i="4"/>
  <c r="E69" i="4"/>
  <c r="E93" i="4"/>
  <c r="E105" i="4"/>
  <c r="E117" i="4"/>
  <c r="E129" i="4"/>
  <c r="E141" i="4"/>
  <c r="E153" i="4"/>
  <c r="E177" i="4"/>
  <c r="E189" i="4"/>
  <c r="E201" i="4"/>
  <c r="E213" i="4"/>
  <c r="E237" i="4"/>
  <c r="E249" i="4"/>
  <c r="E261" i="4"/>
  <c r="E273" i="4"/>
  <c r="E285" i="4"/>
  <c r="E297" i="4"/>
  <c r="E309" i="4"/>
  <c r="E321" i="4"/>
  <c r="E333" i="4"/>
  <c r="E345" i="4"/>
  <c r="E67" i="4"/>
  <c r="E187" i="4"/>
  <c r="E271" i="4"/>
  <c r="E10" i="4"/>
  <c r="E22" i="4"/>
  <c r="E34" i="4"/>
  <c r="E46" i="4"/>
  <c r="E58" i="4"/>
  <c r="E70" i="4"/>
  <c r="E82" i="4"/>
  <c r="E94" i="4"/>
  <c r="E106" i="4"/>
  <c r="E118" i="4"/>
  <c r="E130" i="4"/>
  <c r="E142" i="4"/>
  <c r="E154" i="4"/>
  <c r="E166" i="4"/>
  <c r="E178" i="4"/>
  <c r="E190" i="4"/>
  <c r="E202" i="4"/>
  <c r="E214" i="4"/>
  <c r="E238" i="4"/>
  <c r="E250" i="4"/>
  <c r="E262" i="4"/>
  <c r="E274" i="4"/>
  <c r="E286" i="4"/>
  <c r="E298" i="4"/>
  <c r="E310" i="4"/>
  <c r="E322" i="4"/>
  <c r="E334" i="4"/>
  <c r="E346" i="4"/>
  <c r="E19" i="4"/>
  <c r="E139" i="4"/>
  <c r="E247" i="4"/>
  <c r="E11" i="4"/>
  <c r="E23" i="4"/>
  <c r="E47" i="4"/>
  <c r="E59" i="4"/>
  <c r="E71" i="4"/>
  <c r="E83" i="4"/>
  <c r="E95" i="4"/>
  <c r="E119" i="4"/>
  <c r="E131" i="4"/>
  <c r="E143" i="4"/>
  <c r="E155" i="4"/>
  <c r="E167" i="4"/>
  <c r="E179" i="4"/>
  <c r="E191" i="4"/>
  <c r="E203" i="4"/>
  <c r="E215" i="4"/>
  <c r="E227" i="4"/>
  <c r="E239" i="4"/>
  <c r="E251" i="4"/>
  <c r="E263" i="4"/>
  <c r="E275" i="4"/>
  <c r="E287" i="4"/>
  <c r="E299" i="4"/>
  <c r="E311" i="4"/>
  <c r="E323" i="4"/>
  <c r="E335" i="4"/>
  <c r="E347" i="4"/>
  <c r="E55" i="4"/>
  <c r="E163" i="4"/>
  <c r="E307" i="4"/>
  <c r="E12" i="4"/>
  <c r="E24" i="4"/>
  <c r="E36" i="4"/>
  <c r="E48" i="4"/>
  <c r="E60" i="4"/>
  <c r="E72" i="4"/>
  <c r="E84" i="4"/>
  <c r="E96" i="4"/>
  <c r="E108" i="4"/>
  <c r="E120" i="4"/>
  <c r="E132" i="4"/>
  <c r="E144" i="4"/>
  <c r="E156" i="4"/>
  <c r="E168" i="4"/>
  <c r="E180" i="4"/>
  <c r="E192" i="4"/>
  <c r="E204" i="4"/>
  <c r="E216" i="4"/>
  <c r="E228" i="4"/>
  <c r="E240" i="4"/>
  <c r="E252" i="4"/>
  <c r="E264" i="4"/>
  <c r="E276" i="4"/>
  <c r="E288" i="4"/>
  <c r="E300" i="4"/>
  <c r="E312" i="4"/>
  <c r="E324" i="4"/>
  <c r="E348" i="4"/>
  <c r="E43" i="4"/>
  <c r="E295" i="4"/>
  <c r="E13" i="4"/>
  <c r="E25" i="4"/>
  <c r="E37" i="4"/>
  <c r="E49" i="4"/>
  <c r="E61" i="4"/>
  <c r="E73" i="4"/>
  <c r="E85" i="4"/>
  <c r="E97" i="4"/>
  <c r="E109" i="4"/>
  <c r="E121" i="4"/>
  <c r="E133" i="4"/>
  <c r="E145" i="4"/>
  <c r="E157" i="4"/>
  <c r="E169" i="4"/>
  <c r="E181" i="4"/>
  <c r="E193" i="4"/>
  <c r="E205" i="4"/>
  <c r="E217" i="4"/>
  <c r="E229" i="4"/>
  <c r="E241" i="4"/>
  <c r="E253" i="4"/>
  <c r="E265" i="4"/>
  <c r="E277" i="4"/>
  <c r="E289" i="4"/>
  <c r="E301" i="4"/>
  <c r="E313" i="4"/>
  <c r="E325" i="4"/>
  <c r="E337" i="4"/>
  <c r="E349" i="4"/>
  <c r="E127" i="4"/>
  <c r="E343" i="4"/>
  <c r="E14" i="4"/>
  <c r="E26" i="4"/>
  <c r="E38" i="4"/>
  <c r="E62" i="4"/>
  <c r="E74" i="4"/>
  <c r="E86" i="4"/>
  <c r="E98" i="4"/>
  <c r="E110" i="4"/>
  <c r="E122" i="4"/>
  <c r="E134" i="4"/>
  <c r="E146" i="4"/>
  <c r="E158" i="4"/>
  <c r="E170" i="4"/>
  <c r="E182" i="4"/>
  <c r="E194" i="4"/>
  <c r="E206" i="4"/>
  <c r="E218" i="4"/>
  <c r="E230" i="4"/>
  <c r="E242" i="4"/>
  <c r="E254" i="4"/>
  <c r="E266" i="4"/>
  <c r="E278" i="4"/>
  <c r="E290" i="4"/>
  <c r="E302" i="4"/>
  <c r="E314" i="4"/>
  <c r="E326" i="4"/>
  <c r="E338" i="4"/>
  <c r="E350" i="4"/>
  <c r="E115" i="4"/>
  <c r="E235" i="4"/>
  <c r="E331" i="4"/>
  <c r="E15" i="4"/>
  <c r="E27" i="4"/>
  <c r="E39" i="4"/>
  <c r="E51" i="4"/>
  <c r="E63" i="4"/>
  <c r="E75" i="4"/>
  <c r="E87" i="4"/>
  <c r="E99" i="4"/>
  <c r="E111" i="4"/>
  <c r="E123" i="4"/>
  <c r="E135" i="4"/>
  <c r="E147" i="4"/>
  <c r="E159" i="4"/>
  <c r="E171" i="4"/>
  <c r="E183" i="4"/>
  <c r="E195" i="4"/>
  <c r="E207" i="4"/>
  <c r="E219" i="4"/>
  <c r="E231" i="4"/>
  <c r="E243" i="4"/>
  <c r="E255" i="4"/>
  <c r="E267" i="4"/>
  <c r="E291" i="4"/>
  <c r="E303" i="4"/>
  <c r="E327" i="4"/>
  <c r="E339" i="4"/>
  <c r="E351" i="4"/>
  <c r="E91" i="4"/>
  <c r="E175" i="4"/>
  <c r="E283" i="4"/>
  <c r="E4" i="4"/>
  <c r="E16" i="4"/>
  <c r="E28" i="4"/>
  <c r="E40" i="4"/>
  <c r="E52" i="4"/>
  <c r="E76" i="4"/>
  <c r="E88" i="4"/>
  <c r="E100" i="4"/>
  <c r="E112" i="4"/>
  <c r="E124" i="4"/>
  <c r="E136" i="4"/>
  <c r="E148" i="4"/>
  <c r="E160" i="4"/>
  <c r="E172" i="4"/>
  <c r="E184" i="4"/>
  <c r="E196" i="4"/>
  <c r="E208" i="4"/>
  <c r="E220" i="4"/>
  <c r="E232" i="4"/>
  <c r="E244" i="4"/>
  <c r="E256" i="4"/>
  <c r="E268" i="4"/>
  <c r="E280" i="4"/>
  <c r="E292" i="4"/>
  <c r="E304" i="4"/>
  <c r="E316" i="4"/>
  <c r="E328" i="4"/>
  <c r="E352" i="4"/>
  <c r="E31" i="4"/>
  <c r="E151" i="4"/>
  <c r="E5" i="4"/>
  <c r="E17" i="4"/>
  <c r="E41" i="4"/>
  <c r="E53" i="4"/>
  <c r="E65" i="4"/>
  <c r="E77" i="4"/>
  <c r="E89" i="4"/>
  <c r="E101" i="4"/>
  <c r="E113" i="4"/>
  <c r="E125" i="4"/>
  <c r="E137" i="4"/>
  <c r="E149" i="4"/>
  <c r="E161" i="4"/>
  <c r="E173" i="4"/>
  <c r="E197" i="4"/>
  <c r="E209" i="4"/>
  <c r="E221" i="4"/>
  <c r="E233" i="4"/>
  <c r="E245" i="4"/>
  <c r="E257" i="4"/>
  <c r="E269" i="4"/>
  <c r="E281" i="4"/>
  <c r="E293" i="4"/>
  <c r="E305" i="4"/>
  <c r="E317" i="4"/>
  <c r="E329" i="4"/>
  <c r="E341" i="4"/>
  <c r="E3" i="4"/>
  <c r="M14" i="5" l="1"/>
  <c r="M7" i="5"/>
  <c r="R7" i="5" s="1"/>
  <c r="M6" i="5"/>
  <c r="R6" i="5" s="1"/>
  <c r="M5" i="5"/>
  <c r="R5" i="5" s="1"/>
  <c r="M13" i="5"/>
  <c r="M12" i="5"/>
  <c r="M15" i="5"/>
  <c r="M8" i="5"/>
  <c r="R8" i="5" s="1"/>
  <c r="M4" i="5"/>
  <c r="R4" i="5" s="1"/>
  <c r="M11" i="5"/>
  <c r="M3" i="5"/>
  <c r="R3" i="5" s="1"/>
  <c r="M10" i="5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E4" i="3" l="1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3" i="3"/>
  <c r="H11" i="5" s="1"/>
  <c r="G13" i="5" l="1"/>
  <c r="G12" i="5"/>
  <c r="G11" i="5"/>
  <c r="H13" i="5"/>
  <c r="H12" i="5"/>
  <c r="P10" i="5" l="1"/>
  <c r="R10" i="5" s="1"/>
  <c r="P11" i="5"/>
  <c r="P13" i="5"/>
  <c r="R13" i="5" s="1"/>
  <c r="P12" i="5"/>
  <c r="R12" i="5" s="1"/>
  <c r="P15" i="5"/>
  <c r="R15" i="5" s="1"/>
  <c r="P14" i="5"/>
  <c r="R14" i="5" s="1"/>
  <c r="D4" i="2"/>
  <c r="D5" i="2"/>
  <c r="D6" i="2"/>
  <c r="D7" i="2"/>
  <c r="D8" i="2"/>
  <c r="D9" i="2"/>
  <c r="D10" i="2"/>
  <c r="D11" i="2"/>
  <c r="D12" i="2"/>
  <c r="D3" i="2"/>
  <c r="R11" i="5" l="1"/>
  <c r="P16" i="5"/>
  <c r="R16" i="5" s="1"/>
  <c r="Q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tc={ABF28B02-E1C0-4C92-B488-B35B3C19BB08}</author>
    <author>tc={D276DB32-CE5A-49A1-B637-6D554F6C4AEE}</author>
  </authors>
  <commentList>
    <comment ref="B4" authorId="0" shapeId="0" xr:uid="{ABF28B02-E1C0-4C92-B488-B35B3C19BB08}">
      <text>
        <t>[Threaded comment]
Your version of Excel allows you to read this threaded comment; however, any edits to it will get removed if the file is opened in a newer version of Excel. Learn more: https://go.microsoft.com/fwlink/?linkid=870924
Comment:
    Blomberg DHP models are the same as Beko HPD models since blomberg is a subsidary of Beko</t>
      </text>
    </comment>
    <comment ref="B5" authorId="1" shapeId="0" xr:uid="{D276DB32-CE5A-49A1-B637-6D554F6C4AEE}">
      <text>
        <t>[Threaded comment]
Your version of Excel allows you to read this threaded comment; however, any edits to it will get removed if the file is opened in a newer version of Excel. Learn more: https://go.microsoft.com/fwlink/?linkid=870924
Comment:
    Blomberg DHP models are the same as Beko HPD models since blomberg is a subsidary of Beko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tc={2DE36EE2-0443-42BD-9902-994CC23C39D3}</author>
  </authors>
  <commentList>
    <comment ref="G2" authorId="0" shapeId="0" xr:uid="{2DE36EE2-0443-42BD-9902-994CC23C39D3}">
      <text>
        <t>[Threaded comment]
Your version of Excel allows you to read this threaded comment; however, any edits to it will get removed if the file is opened in a newer version of Excel. Learn more: https://go.microsoft.com/fwlink/?linkid=870924
Comment:
    Models that could be either 120/240v were assumed 240v.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tc={914B9738-C0E9-45FD-9375-BE1F2886B012}</author>
    <author>tc={685DB250-2C96-41BE-8B42-B8976DF0BC06}</author>
  </authors>
  <commentList>
    <comment ref="H2" authorId="0" shapeId="0" xr:uid="{914B9738-C0E9-45FD-9375-BE1F2886B012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height (if adjustable)</t>
      </text>
    </comment>
    <comment ref="J2" authorId="1" shapeId="0" xr:uid="{685DB250-2C96-41BE-8B42-B8976DF0BC06}">
      <text>
        <t>[Threaded comment]
Your version of Excel allows you to read this threaded comment; however, any edits to it will get removed if the file is opened in a newer version of Excel. Learn more: https://go.microsoft.com/fwlink/?linkid=870924
Comment:
    Depth with door closed</t>
      </text>
    </comment>
  </commentList>
</comments>
</file>

<file path=xl/sharedStrings.xml><?xml version="1.0" encoding="utf-8"?>
<sst xmlns="http://schemas.openxmlformats.org/spreadsheetml/2006/main" count="10093" uniqueCount="2316">
  <si>
    <t>Manufacturer</t>
  </si>
  <si>
    <t>Model</t>
  </si>
  <si>
    <t>Cost</t>
  </si>
  <si>
    <t>Vented/Ventless</t>
  </si>
  <si>
    <t>Drum Capacity (cu. ft.)</t>
  </si>
  <si>
    <t>Height (in.)</t>
  </si>
  <si>
    <t>Width (in.)</t>
  </si>
  <si>
    <t>Depth (in.)</t>
  </si>
  <si>
    <t>CEF</t>
  </si>
  <si>
    <t>Estimate Cycle Time</t>
  </si>
  <si>
    <t>Estimate Usage (kWh)</t>
  </si>
  <si>
    <t>Asko</t>
  </si>
  <si>
    <t>Blomberg</t>
  </si>
  <si>
    <t>Miele</t>
  </si>
  <si>
    <t>Samsung</t>
  </si>
  <si>
    <t>Whirlpool</t>
  </si>
  <si>
    <t>DHP24400W</t>
  </si>
  <si>
    <t>DHP24412W</t>
  </si>
  <si>
    <t>Ventless</t>
  </si>
  <si>
    <t>URL</t>
  </si>
  <si>
    <t>Distributor</t>
  </si>
  <si>
    <t>Amazon</t>
  </si>
  <si>
    <t>https://www.amazon.com/Blomberg-DHP24412W-Ventless-Electric-Bi-Directional/dp/B00VN7V3MI</t>
  </si>
  <si>
    <t>AJMadison</t>
  </si>
  <si>
    <t>https://www.ajmadison.com/cgi-bin/ajmadison/DHP24412W.html</t>
  </si>
  <si>
    <t>https://www.ajmadison.com/cgi-bin/ajmadison/DHP24400W.html</t>
  </si>
  <si>
    <t>DesignerAppliances</t>
  </si>
  <si>
    <t>https://www.designerappliances.com/blomberg-dhp24400w.html</t>
  </si>
  <si>
    <t>https://www.appliancesconnection.com/blomberg-dhp24400w.html</t>
  </si>
  <si>
    <t>AppliancesConnection</t>
  </si>
  <si>
    <t>https://www.appliancesconnection.com/blomberg-dhp24412w.html</t>
  </si>
  <si>
    <t>Plessers</t>
  </si>
  <si>
    <t>https://www.plessers.com/Blomberg/dhp24412w.htm</t>
  </si>
  <si>
    <t>TWB120WP</t>
  </si>
  <si>
    <t>MieleUSA</t>
  </si>
  <si>
    <t>https://www.mieleusa.com/domestic/tumble-dryers-1575.htm?mat=10972580&amp;name=TWB120WP</t>
  </si>
  <si>
    <t>TWF160WP</t>
  </si>
  <si>
    <t>TWI180WP</t>
  </si>
  <si>
    <t>https://www.appliancesconnection.com/miele-twb120wp.html</t>
  </si>
  <si>
    <t>https://www.mieleusa.com/domestic/tumble-dryers-1575.htm?mat=10666280&amp;name=TWF160_WP_Eco%26WiFiConn@ct</t>
  </si>
  <si>
    <t>https://www.appliancesconnection.com/miele-twf160wp.html</t>
  </si>
  <si>
    <t>https://www.ajmadison.com/cgi-bin/ajmadison/TWF160WP.html</t>
  </si>
  <si>
    <t>https://www.designerappliances.com/miele-twf160wp.html</t>
  </si>
  <si>
    <t>https://www.mieleusa.com/domestic/tumble-dryers-1575.htm?mat=10666300&amp;name=TWI180_WP_Eco%26Steam_WiFiConn.</t>
  </si>
  <si>
    <t>https://www.ajmadison.com/cgi-bin/ajmadison/TWI180WP.html</t>
  </si>
  <si>
    <t>https://www.appliancesconnection.com/miele-twi180wp.html</t>
  </si>
  <si>
    <t>https://www.designerappliances.com/miele-twi180wp.html</t>
  </si>
  <si>
    <t>DV22N6800HW</t>
  </si>
  <si>
    <t>https://www.samsung.com/us/home-appliances/dryers/ventless/dve6800-4-0-cu--ft--24--heat-pump-dryer-with-smart-care-dv22n6800hw-a2/</t>
  </si>
  <si>
    <t>Home Depot</t>
  </si>
  <si>
    <t>https://www.homedepot.com/p/Samsung-4-0-cu-ft-Capacity-White-24-Stackable-Electric-Ventless-Heat-Pump-Dryer-ENERGY-STAR-Certified-DV22N6800HW/307685530</t>
  </si>
  <si>
    <t>https://www.appliancesconnection.com/samsung-dv22n6800hw.html</t>
  </si>
  <si>
    <t>https://www.ajmadison.com/cgi-bin/ajmadison/DV22N6800HW.html</t>
  </si>
  <si>
    <t>Best Buy</t>
  </si>
  <si>
    <t>https://www.bestbuy.com/site/samsung-4-0-cu-ft-24-ventless-heat-pump-electric-dryer-with-smart-care-white/6301623.p?skuId=6301623</t>
  </si>
  <si>
    <t>https://www.plessers.com/Samsung/dv22n6800hw.htm</t>
  </si>
  <si>
    <t>Lowes</t>
  </si>
  <si>
    <t>https://www.lowes.com/pd/Samsung-Heat-Pump-4-cu-ft-Stackable-Ventless-Electric-Dryer-White-ENERGY-STAR/1000703160</t>
  </si>
  <si>
    <t>DV22N6850HX</t>
  </si>
  <si>
    <t>https://www.samsung.com/us/home-appliances/dryers/ventless/dve6850-4-0-cu--ft--24--heat-pump-dryer-with-smart-control-dv22n6850hx-a2/</t>
  </si>
  <si>
    <t>https://www.homedepot.com/p/Samsung-4-0-cu-ft-Capacity-in-Inox-Grey-Stackable-Electric-Ventless-Heat-Pump-Dryer-ENERGY-STAR-Certified-DV22N6850HX/307685500</t>
  </si>
  <si>
    <t>https://www.appliancesconnection.com/samsung-dv22n6850hx.html</t>
  </si>
  <si>
    <t>https://www.ajmadison.com/cgi-bin/ajmadison/DV22N6850HX.html</t>
  </si>
  <si>
    <t>https://www.bestbuy.com/site/samsung-4-0-cu-ft-24-ventless-heat-pump-electric-dryer-with-wi-fi-connectivity-inox-gray/6301624.p?skuId=6301624</t>
  </si>
  <si>
    <t>https://www.plessers.com/Samsung/dv22n6850hx.htm</t>
  </si>
  <si>
    <t>Sears Outlet</t>
  </si>
  <si>
    <t>https://www.searsoutlet.com/br/pdp/samsung-dv22n6850hx-a2-4-cu-ft-front-load-heat-pump-dryer-with-smart-control-gray/295437</t>
  </si>
  <si>
    <t>Goedekker's</t>
  </si>
  <si>
    <t>WHD560CHW</t>
  </si>
  <si>
    <t>https://www.ajmadison.com/cgi-bin/ajmadison/WHD560CHW.html</t>
  </si>
  <si>
    <t>https://www.homedepot.com/p/Whirlpool-7-4-cu-ft-240-Volt-Stackable-White-Electric-Ventless-Dryer-with-Intuitive-Touch-Controls-ENERGY-STAR-WHD560CHW/308241988</t>
  </si>
  <si>
    <t>https://www.appliancesconnection.com/whirlpool-whd560chw.html</t>
  </si>
  <si>
    <t>https://www.goedekers.com/Whirlpool-WHD560CHW.html</t>
  </si>
  <si>
    <t>https://www.plessers.com/Whirlpool/whd560chw.htm</t>
  </si>
  <si>
    <t>https://www.designerappliances.com/whirlpool-whd560chw.html</t>
  </si>
  <si>
    <t>WHD862CHC</t>
  </si>
  <si>
    <t>https://www.ajmadison.com/cgi-bin/ajmadison/WHD862CHC.html</t>
  </si>
  <si>
    <t>https://www.homedepot.com/p/Whirlpool-7-4-cu-ft-240-Volt-Stackable-Chrome-Shadow-Electric-Ventless-Dryer-with-Intuitive-Touch-Controls-ENERGY-STAR-WHD862CHC/308241998</t>
  </si>
  <si>
    <t>https://www.appliancesconnection.com/whirlpool-whd862chc.html</t>
  </si>
  <si>
    <t>https://www.plessers.com/Whirlpool/whd862chc.htm</t>
  </si>
  <si>
    <t>https://www.designerappliances.com/whirlpool-whd862chc.html</t>
  </si>
  <si>
    <t>https://www.lowes.com/pd/Whirlpool-7-4-cu-ft-Stackable-Ventless-Electric-Dryer-Chrome-Shadow-ENERGY-STAR/1000716664</t>
  </si>
  <si>
    <t>https://www.goedekers.com/Whirlpool-WHD862CHC.html</t>
  </si>
  <si>
    <t>US Appliance</t>
  </si>
  <si>
    <t>https://www.us-appliance.com/whd862chc.html</t>
  </si>
  <si>
    <t>T208HWU</t>
  </si>
  <si>
    <t>AppliancesOnline</t>
  </si>
  <si>
    <t>https://www.appliancesonline.com.au/product/asko-t208h-w-8kg-heat-pump-dryer</t>
  </si>
  <si>
    <t>Whitfords</t>
  </si>
  <si>
    <t>https://www.whitfordshomeappliances.com.au/asko-t208h.w-8kg-heat-pump-dryer-t208h.w</t>
  </si>
  <si>
    <t>https://www.jbhifi.com.au/products/asko-t208h-8kg-heat-pump-dryer</t>
  </si>
  <si>
    <t>JB Hi-Fi</t>
  </si>
  <si>
    <t>GE</t>
  </si>
  <si>
    <t>Amana</t>
  </si>
  <si>
    <t>Electrolux</t>
  </si>
  <si>
    <t>LG</t>
  </si>
  <si>
    <t>Maytag</t>
  </si>
  <si>
    <t>Insignia</t>
  </si>
  <si>
    <t>Hotpoint</t>
  </si>
  <si>
    <t>Frigidaire</t>
  </si>
  <si>
    <t>Average Unit HPCD Cost</t>
  </si>
  <si>
    <t>Heat Pump</t>
  </si>
  <si>
    <t>Clothes Dryer Type</t>
  </si>
  <si>
    <t>Average Cost</t>
  </si>
  <si>
    <t>Sample Size</t>
  </si>
  <si>
    <t>Volts</t>
  </si>
  <si>
    <t>Any</t>
  </si>
  <si>
    <t>Size</t>
  </si>
  <si>
    <t>Standard</t>
  </si>
  <si>
    <t>Compact</t>
  </si>
  <si>
    <t>SW Measure ID</t>
  </si>
  <si>
    <t>Baseline Description</t>
  </si>
  <si>
    <t>Baseline Material Cost</t>
  </si>
  <si>
    <t>Measure Case Description</t>
  </si>
  <si>
    <t>Measure Case Material Cost</t>
  </si>
  <si>
    <t>Incremental Cost</t>
  </si>
  <si>
    <t>Baseline Cost ID</t>
  </si>
  <si>
    <t>Measure Cost ID</t>
  </si>
  <si>
    <t>Labor Cost</t>
  </si>
  <si>
    <t>Electric</t>
  </si>
  <si>
    <t>DLEX7600WE</t>
  </si>
  <si>
    <t>QFT15ESSNWW</t>
  </si>
  <si>
    <t>DV40J3000EW</t>
  </si>
  <si>
    <t>DVE52M8650W</t>
  </si>
  <si>
    <t>MEDB765FC</t>
  </si>
  <si>
    <t>GTD84ECSNWS</t>
  </si>
  <si>
    <t>DE4024P1</t>
  </si>
  <si>
    <t>DLEX7800VE</t>
  </si>
  <si>
    <t>DLEX8100V</t>
  </si>
  <si>
    <t>WED8500DW</t>
  </si>
  <si>
    <t>GFD45ESSMWW</t>
  </si>
  <si>
    <t>DLE7100W</t>
  </si>
  <si>
    <t>WED4950HW</t>
  </si>
  <si>
    <t>MED5630HW</t>
  </si>
  <si>
    <t>GTX42EASJWW</t>
  </si>
  <si>
    <t>DVE52M7750W</t>
  </si>
  <si>
    <t>DVE60M9900V</t>
  </si>
  <si>
    <t>WED5620HW</t>
  </si>
  <si>
    <t>DVE54R7200W</t>
  </si>
  <si>
    <t>GFD65ESSNWW</t>
  </si>
  <si>
    <t>GTX33EASKWW</t>
  </si>
  <si>
    <t>DLEC888W</t>
  </si>
  <si>
    <t>DLE7300VE</t>
  </si>
  <si>
    <t>CED9160GW</t>
  </si>
  <si>
    <t>DVE55M9600V</t>
  </si>
  <si>
    <t>WED6620HC</t>
  </si>
  <si>
    <t>DV42H5000EW</t>
  </si>
  <si>
    <t>DV45K6500EW</t>
  </si>
  <si>
    <t>NED4655EW</t>
  </si>
  <si>
    <t>DLEX7800WE</t>
  </si>
  <si>
    <t>MED6630HC</t>
  </si>
  <si>
    <t>WED7500GC</t>
  </si>
  <si>
    <t>DLE7300WE</t>
  </si>
  <si>
    <t>WED4850HW</t>
  </si>
  <si>
    <t>WED6620HW</t>
  </si>
  <si>
    <t>CEM2795JQ</t>
  </si>
  <si>
    <t>WTG865H2UC</t>
  </si>
  <si>
    <t>GTD72EBSNWS</t>
  </si>
  <si>
    <t>DLEX3900B</t>
  </si>
  <si>
    <t>MEDB765FW</t>
  </si>
  <si>
    <t>WED9620HW</t>
  </si>
  <si>
    <t>WTG865H3UC</t>
  </si>
  <si>
    <t>GTD42EASJWW</t>
  </si>
  <si>
    <t>WED7500GW</t>
  </si>
  <si>
    <t>WED8620HC</t>
  </si>
  <si>
    <t>DVE54R7600W</t>
  </si>
  <si>
    <t>GFT14ESSLWW</t>
  </si>
  <si>
    <t>DVE52M7750V</t>
  </si>
  <si>
    <t>NED5800HW</t>
  </si>
  <si>
    <t>MEDB835DW</t>
  </si>
  <si>
    <t>WED49STBW</t>
  </si>
  <si>
    <t>DLEX4370K</t>
  </si>
  <si>
    <t>GTD33EASKWW</t>
  </si>
  <si>
    <t>WED560LHW</t>
  </si>
  <si>
    <t>QFD15ESSNWW</t>
  </si>
  <si>
    <t>NS-FDRE67WH8A</t>
  </si>
  <si>
    <t>DVE50R5400V/A3</t>
  </si>
  <si>
    <t>GFD85ESPNDG</t>
  </si>
  <si>
    <t>DLEX9000V</t>
  </si>
  <si>
    <t>DV45K6500EV</t>
  </si>
  <si>
    <t>DV22K6800EW</t>
  </si>
  <si>
    <t>GTD84ECPNDG</t>
  </si>
  <si>
    <t>DLEX3900W</t>
  </si>
  <si>
    <t>Drum Cap</t>
  </si>
  <si>
    <t>Haier</t>
  </si>
  <si>
    <t>https://www.bestbuy.com/site/haier-4-1-cu-ft-16-cycle-electric-dryer-with-built-in-wi-fi-white/6373014.p?skuId=6373014</t>
  </si>
  <si>
    <t>https://www.bestbuy.com/site/samsung-7-4-cu-ft-12-cycle-fingerprint-resistant-electric-dryer-with-steam-black-stainless-steel/6322984.p?skuId=6322984</t>
  </si>
  <si>
    <t>https://www.bestbuy.com/site/ge-7-5-cu-ft-13-cycle-electric-dryer-with-steam-white-on-white/6204039.p?skuId=6204039</t>
  </si>
  <si>
    <t>https://www.bestbuy.com/site/lg-7-4-cu-ft-14-cycle-electric-dryer-with-steam-black-steel/6321745.p?skuId=6321745</t>
  </si>
  <si>
    <t>https://www.bestbuy.com/site/samsung-7-5-cu-ft-14-cycle-high-efficiency-fingerprint-resistant-electric-dryer-with-steam-black-stainless-steel/4922824.p?skuId=4922824</t>
  </si>
  <si>
    <t>https://www.bestbuy.com/site/ge-7-4-cu-ft-13-cycle-electric-dryer-with-steam-white-on-white-with-silver-backsplash/6360248.p?skuId=6360248</t>
  </si>
  <si>
    <t>https://www.bestbuy.com/site/samsung-7-5-cu-ft-14-cycle-high-efficiency-electric-dryer-with-steam-white/4922830.p?skuId=4922830</t>
  </si>
  <si>
    <t>https://www.bestbuy.com/site/whirlpool-7-4-cu-ft-37-cycle-high-efficiency-electric-dryer-with-steam-white/6313761.p?skuId=6313761</t>
  </si>
  <si>
    <t>https://www.bestbuy.com/site/whirlpool-6-7-cu-ft-3-cycle-commercial-electric-dryer/6234532.p?skuId=6234532</t>
  </si>
  <si>
    <t>https://www.bestbuy.com/site/whirlpool-7-4-cu-ft-36-cycle-electric-dryer-white/6313751.p?skuId=6313751</t>
  </si>
  <si>
    <t>https://www.bestbuy.com/site/haier-4-1-cu-ft-16-cycle-electric-dryer-with-built-in-wi-fi-white/6373013.p?skuId=6373013</t>
  </si>
  <si>
    <t>https://www.bestbuy.com/site/whirlpool-7-4-cu-ft-electric-dryer-white/6313770.p?skuId=6313770</t>
  </si>
  <si>
    <t>https://www.bestbuy.com/site/lg-7-3-cu-ft-14-cycle-electric-dryer-with-steam-graphite-steel/6329775.p?skuId=6329775</t>
  </si>
  <si>
    <t>https://www.bestbuy.com/site/maytag-7-3-cu-ft-12-cycle-high-efficiency-electric-dryer-with-steam-metallic-slate/6313668.p?skuId=6313668</t>
  </si>
  <si>
    <t>https://www.bestbuy.com/site/maytag-8-8-cu-ft-10-cycle-electric-dryer-white/5709078.p?skuId=5709078</t>
  </si>
  <si>
    <t>https://www.bestbuy.com/site/lg-7-3-cu-ft-9-cycle-electric-dryer-graphite-steel/6321761.p?skuId=6321761</t>
  </si>
  <si>
    <t>https://www.bestbuy.com/site/maytag-7-3-cu-ft-10-cycle-high-efficiency-electric-dryer-white/6313666.p?skuId=6313666</t>
  </si>
  <si>
    <t>https://www.bestbuy.com/site/whirlpool-7-4-cu-ft-37-cycle-high-efficiency-electric-dryer-with-steam-chrome-shadow/6313752.p?skuId=6313752</t>
  </si>
  <si>
    <t>https://www.bestbuy.com/site/lg-7-4-cu-ft-14-cycle-electric-dryer-with-steam-white/6181258.p?skuId=6181258</t>
  </si>
  <si>
    <t>https://www.bestbuy.com/site/whirlpool-commercial-7-4-cu-ft-3-cycle-high-efficiency-electric-dryer-white/6387871.p?skuId=6387871</t>
  </si>
  <si>
    <t>https://www.bestbuy.com/site/insignia-6-7-cu-ft-10-cycle-electric-dryer-white/5964014.p?skuId=5964014</t>
  </si>
  <si>
    <t>https://www.bestbuy.com/site/lg-7-3-cu-ft-9-cycle-electric-dryer-white/6321760.p?skuId=6321760</t>
  </si>
  <si>
    <t>https://www.bestbuy.com/site/whirlpool-7-4-cu-ft-37-cycle-high-efficiency-electric-dryer-with-steam-chrome-shadow/6313762.p?skuId=6313762</t>
  </si>
  <si>
    <t>https://www.bestbuy.com/site/whirlpool-7-4-cu-ft-37-cycle-electric-dryer-with-steam-white/6315628.p?skuId=6315628</t>
  </si>
  <si>
    <t>https://www.bestbuy.com/site/lg-7-3-cu-ft-8-cycle-electric-dryer-white/6273801.p?skuId=6273801</t>
  </si>
  <si>
    <t>https://www.bestbuy.com/site/lg-7-4-cu-ft-14-cycle-electric-dryer-with-steam-black-stainless-steel/5545700.p?skuId=5545700</t>
  </si>
  <si>
    <t>https://www.bestbuy.com/site/maytag-7-4-cu-ft-9-cycle-electric-dryer-metallic-slate/6115623.p?skuId=6115623</t>
  </si>
  <si>
    <t>https://www.bestbuy.com/site/amana-7-4-cu-ft-12-cycle-front-load-electric-dryer-with-sensor-drying-white/6373011.p?skuId=6373011</t>
  </si>
  <si>
    <t>https://www.bestbuy.com/site/lg-7-3-cu-ft-14-cycle-electric-dryer-with-steam-white/6329767.p?skuId=6329767</t>
  </si>
  <si>
    <t>https://www.bestbuy.com/site/maytag-7-4-cu-ft-9-cycle-electric-dryer-white/5802918.p?skuId=5802918</t>
  </si>
  <si>
    <t>https://www.bestbuy.com/site/samsung-7-4-cu-ft-capacity-electric-dryer-white/5712049.p?skuId=5712049</t>
  </si>
  <si>
    <t>https://www.bestbuy.com/site/lg-7-3-cu-ft-14-cycle-electric-dryer-with-steam-white/5195704.p?skuId=5195704</t>
  </si>
  <si>
    <t>https://www.bestbuy.com/site/ge-7-2-cu-ft-4-cycle-electric-dryer-white/4374309.p?skuId=4374309</t>
  </si>
  <si>
    <t>https://www.bestbuy.com/site/whirlpool-7-cu-ft-14-cycle-electric-dryer-white/6203990.p?skuId=6203990</t>
  </si>
  <si>
    <t>https://www.bestbuy.com/site/amana-6-5-cu-ft-11-cycle-electric-dryer-white/3073087.p?skuId=3073087</t>
  </si>
  <si>
    <t>https://www.bestbuy.com/site/ge-13-cycle-electric-dryer-white/5835837.p?skuId=5835837</t>
  </si>
  <si>
    <t>https://www.bestbuy.com/site/bosch-800-series-electric-dryer-white/6373017.p?skuId=6373017</t>
  </si>
  <si>
    <t>https://www.bestbuy.com/site/lg-9-0-cu-ft-14-cycle-electric-dryer-with-steam-graphite-steel/5149410.p?skuId=5149410</t>
  </si>
  <si>
    <t>https://www.bestbuy.com/site/ge-6-2-cu-ft-4-cycle-electric-dryer-white-on-white/4684300.p?skuId=4684300</t>
  </si>
  <si>
    <t>https://www.bestbuy.com/site/bosch-800-series-4-cu-ft-14-cycle-electric-dryer-white/6126300.p?skuId=6126300</t>
  </si>
  <si>
    <t>https://www.bestbuy.com/site/fisher-paykel-4-cu-ft-12-cycle-electric-dryer-white/6172371.p?skuId=6172371</t>
  </si>
  <si>
    <t>https://www.bestbuy.com/site/whirlpool-7-cu-ft-12-cycle-electric-dryer-white/6182916.p?skuId=6182916</t>
  </si>
  <si>
    <t>https://www.bestbuy.com/site/ge-7-2-cu-ft-3-cycle-electric-dryer-white/5174904.p?skuId=5174904</t>
  </si>
  <si>
    <t>Bosch</t>
  </si>
  <si>
    <t>Fisher &amp; Paykel</t>
  </si>
  <si>
    <t>Danby</t>
  </si>
  <si>
    <t>LG Electronics</t>
  </si>
  <si>
    <t>Panda</t>
  </si>
  <si>
    <t>Deco by Equator</t>
  </si>
  <si>
    <t>Magic Chef</t>
  </si>
  <si>
    <t>Deco</t>
  </si>
  <si>
    <t>LG SIGNATURE</t>
  </si>
  <si>
    <t>XtremepowerUS</t>
  </si>
  <si>
    <t>WED7000DW</t>
  </si>
  <si>
    <t>DDY060WDB</t>
  </si>
  <si>
    <t>LDR3822PQ</t>
  </si>
  <si>
    <t>Dryer 850</t>
  </si>
  <si>
    <t>DVE22N6850X</t>
  </si>
  <si>
    <t>WED5000DW</t>
  </si>
  <si>
    <t>FFRE4120SW</t>
  </si>
  <si>
    <t>DLE3500W</t>
  </si>
  <si>
    <t>WED9620HC</t>
  </si>
  <si>
    <t>DVE45M5500W</t>
  </si>
  <si>
    <t>DVE45R6300V</t>
  </si>
  <si>
    <t>DVE50M7450W</t>
  </si>
  <si>
    <t>WTG86400UC</t>
  </si>
  <si>
    <t>PAN875W</t>
  </si>
  <si>
    <t>DD 860</t>
  </si>
  <si>
    <t>WED6120HC</t>
  </si>
  <si>
    <t>DVE50R5400V</t>
  </si>
  <si>
    <t>WHD5090GW</t>
  </si>
  <si>
    <t>GTD45EASJWS</t>
  </si>
  <si>
    <t>PAN760SF</t>
  </si>
  <si>
    <t>DSKP333ECWW</t>
  </si>
  <si>
    <t>MED7230HW</t>
  </si>
  <si>
    <t>WED8500DC</t>
  </si>
  <si>
    <t>GTD65EBPLDG</t>
  </si>
  <si>
    <t>CEM2745FQ</t>
  </si>
  <si>
    <t>DVE50R5200W</t>
  </si>
  <si>
    <t>DSKS433EBWW</t>
  </si>
  <si>
    <t>MEDX655DW</t>
  </si>
  <si>
    <t>GFD43ESSMWW</t>
  </si>
  <si>
    <t>WED8120HW</t>
  </si>
  <si>
    <t>DLEX3700V</t>
  </si>
  <si>
    <t>WED4985EW</t>
  </si>
  <si>
    <t>MCSDRY35W</t>
  </si>
  <si>
    <t>DVE50R8500V</t>
  </si>
  <si>
    <t>EFDE317TIW</t>
  </si>
  <si>
    <t>MED6230HW</t>
  </si>
  <si>
    <t>GTD75ECPLDG</t>
  </si>
  <si>
    <t>DCVH480EKWW</t>
  </si>
  <si>
    <t>HTX24EASKWS</t>
  </si>
  <si>
    <t>GFD14ESSNWW</t>
  </si>
  <si>
    <t>EFME627UTT</t>
  </si>
  <si>
    <t>DLEX9500K</t>
  </si>
  <si>
    <t>WED8000DW</t>
  </si>
  <si>
    <t>MEDB955FW</t>
  </si>
  <si>
    <t>EFME527UIW</t>
  </si>
  <si>
    <t>MED8230HC</t>
  </si>
  <si>
    <t>CED9150GW</t>
  </si>
  <si>
    <t>99816-H</t>
  </si>
  <si>
    <t>PAN60SF</t>
  </si>
  <si>
    <t>EFDE210TIW</t>
  </si>
  <si>
    <t>DVE45R6100W</t>
  </si>
  <si>
    <t>WTG86401UC</t>
  </si>
  <si>
    <t>DSKS333ECWW</t>
  </si>
  <si>
    <t>DLEX7900BE</t>
  </si>
  <si>
    <t>DV50K7500EV</t>
  </si>
  <si>
    <t>PAN760SFT</t>
  </si>
  <si>
    <t>MEDC465HW</t>
  </si>
  <si>
    <t>EFME427UIW</t>
  </si>
  <si>
    <t>GFT14ESSMWW</t>
  </si>
  <si>
    <t>DVE54M8750V</t>
  </si>
  <si>
    <t>https://www.homedepot.com/p/Samsung-7-5-cu-ft-Electric-Dryer-with-Steam-in-White-ENERGY-STAR-DV45K6500EW/206984120</t>
  </si>
  <si>
    <t>https://www.homedepot.com/p/GE-7-4-cu-ft-240-Volt-Diamond-Gray-Electric-Vented-Dryer-ENERGY-STAR-GTD65EBPLDG/302557237</t>
  </si>
  <si>
    <t>https://www.homedepot.com/p/Deco-by-Equator-3-5-cu-ft-White-Electric-Dryer-with-Stainless-Steel-Drum-Dryer-850/309245968</t>
  </si>
  <si>
    <t>https://www.homedepot.com/p/Panda-3-75-cu-ft-Compact-Laundry-Dryer-High-End-Intelligent-Humidity-Sensor-Dryer-120-Volt-White-PAN875W/306320120</t>
  </si>
  <si>
    <t>https://www.homedepot.com/p/Maytag-7-0-cu-ft-240-Volt-White-Electric-Vented-Dryer-with-Wrinkle-Control-MEDC465HW/304751694</t>
  </si>
  <si>
    <t>https://www.homedepot.com/p/Samsung-24-in-4-0-cu-ft-Electric-Vented-Dryer-in-White-DV22K6800EW/206870872</t>
  </si>
  <si>
    <t>https://www.homedepot.com/p/Whirlpool-8-8-cu-ft-240-Volt-Chrome-Shadow-High-Efficiency-Electric-Vented-Dryer-with-Steam-Refresh-ENERGY-WED8500DC/205596948</t>
  </si>
  <si>
    <t>https://www.homedepot.com/p/GE-3-6-cu-ft-120-Volt-White-Stackable-Electric-Vented-Portable-Compact-Dryer-DSKP333ECWW/100091470</t>
  </si>
  <si>
    <t>https://www.homedepot.com/p/Maytag-7-4-cu-ft-120-240-Volt-Smart-Capable-White-Electric-Dryer-with-Hamper-Door-MED6230HW/312156556</t>
  </si>
  <si>
    <t>https://www.homedepot.com/p/Electrolux-8-0-cu-ft-Front-Load-Perfect-Steam-Electric-Dryer-with-LuxCare-Dry-and-Instant-Refresh-in-White-EFME527UIW/304701229</t>
  </si>
  <si>
    <t>https://www.homedepot.com/p/GE-3-6-cu-ft-240-Volt-White-Stackable-Electric-Vented-Stationary-Compact-Dryer-DSKS433EBWW/100087017</t>
  </si>
  <si>
    <t>https://www.homedepot.com/p/GE-7-4-cu-ft-240-Volt-White-Electric-Vented-Dryer-ENERGY-STAR-GTD72EBSNWS/311324406</t>
  </si>
  <si>
    <t>https://www.homedepot.com/p/Whirlpool-6-7-cu-ft-120-Volt-White-Commercial-Electric-Vented-Dryer-CED9160GW/302700635</t>
  </si>
  <si>
    <t>https://www.homedepot.com/p/LG-Electronics-7-3-cu-ft-Ultra-Large-HE-Front-Load-Electric-Dryer-with-Sensor-Dry-and-SmartDiagnosis-in-White-ENERGY-STAR-DLE7100W/304171304</t>
  </si>
  <si>
    <t>https://www.homedepot.com/p/Samsung-7-5-Total-cu-ft-Electric-FlexDry-Dryer-with-Steam-in-Black-Stainless-DVE60M9900V/301231463</t>
  </si>
  <si>
    <t>https://www.homedepot.com/p/Maytag-7-3-cu-ft-240-Volt-White-Stackable-Electric-Vented-Dryer-with-Quick-Dry-Cycle-ENERGY-STAR-MED5630HW/308241660</t>
  </si>
  <si>
    <t>https://www.homedepot.com/p/Whirlpool-3-4-cu-ft-120-Volt-White-Compact-Electric-Vented-Dryer-with-Flexible-Installation-LDR3822PQ/203576349</t>
  </si>
  <si>
    <t>https://www.homedepot.com/p/Samsung-7-4-cu-ft-Fingerprint-Resistant-Black-Stainless-Electric-Dryer-with-Steam-Sanitize-DVE50R5400V/309171671</t>
  </si>
  <si>
    <t>https://www.homedepot.com/p/Samsung-7-5-cu-ft-240-Volt-Black-Stainless-Steel-Front-Load-Electric-Dryer-with-Steam-Sanitize-ENERGY-STAR-DVE50R8500V/311130576</t>
  </si>
  <si>
    <t>https://www.homedepot.com/p/Whirlpool-7-0-cu-ft-240-Volt-White-Electric-Vented-Dryer-with-Wrinkle-Shield-Plus-WED5000DW/205541551</t>
  </si>
  <si>
    <t>https://www.homedepot.com/p/Samsung-7-5-cu-ft-Electric-Dryer-in-White-DV42H5000EW/204993478</t>
  </si>
  <si>
    <t>https://www.homedepot.com/p/GE-7-8-cu-ft-Smart-240-Volt-White-Stackable-Electric-Vented-Dryer-with-Steam-ENERGY-STAR-GFD65ESSNWW/311972500</t>
  </si>
  <si>
    <t>https://www.homedepot.com/p/Hotpoint-6-2-cu-ft-240-Volt-White-Electric-Vented-Dryer-HTX24EASKWS/207188948</t>
  </si>
  <si>
    <t>https://www.homedepot.com/p/GE-7-5-cu-ft-Capacity-Front-Load-Electric-Dryer-with-Steam-in-White-GFD45ESSMWW/304310955</t>
  </si>
  <si>
    <t>https://www.homedepot.com/p/Samsung-7-5-cu-ft-White-Electric-Dryer-with-Steam-DVE45R6100W/309167677</t>
  </si>
  <si>
    <t>https://www.homedepot.com/p/LG-SIGNATURE-9-0-cu-ft-Mega-Capacity-Smart-Front-Control-Electric-Dryer-w-TurboSteam-Pedestal-Compatible-in-Black-Stainless-Steel-DLEX9500K/207024866</t>
  </si>
  <si>
    <t>https://www.homedepot.com/p/Electrolux-IQ-Touch-24-in-4-0-cu-ft-Electric-Dryer-in-White-EFDE210TIW/302698070</t>
  </si>
  <si>
    <t>https://www.homedepot.com/p/Samsung-7-4-cu-ft-Electric-Dryer-with-Steam-in-Black-Stainless-ENERGY-STAR-DVE52M7750V/301531371</t>
  </si>
  <si>
    <t>https://www.homedepot.com/p/GE-4-0-cu-ft-240-Volt-White-Stackable-Electric-Vented-Dryer-DCVH480EKWW/202023161</t>
  </si>
  <si>
    <t>https://www.homedepot.com/p/GE-3-6-cu-ft-120-Volt-White-Stackable-Electric-Vented-Stationary-Compact-Dryer-DSKS333ECWW/100089048</t>
  </si>
  <si>
    <t>https://www.homedepot.com/p/Whirlpool-6-7-cu-ft-120-Volt-White-Commercial-Electric-Vented-Dryer-Coin-Operated-CED9150GW/302702074</t>
  </si>
  <si>
    <t>https://www.homedepot.com/p/Whirlpool-7-0-cu-ft-240-Volt-High-Efficiency-White-Electric-Vented-Dryer-with-AccuDry-and-Intuitive-Touch-Controls-WED7000DW/205870029</t>
  </si>
  <si>
    <t>https://www.homedepot.com/p/Samsung-7-4-cu-ft-White-Electric-Dryer-with-Steam-Sanitize-ENERGY-STAR-DVE54R7600W/311121641</t>
  </si>
  <si>
    <t>https://www.homedepot.com/p/Maytag-7-0-cu-ft-240-Volt-White-Electric-Vented-Dryer-with-Sanitize-Cycle-MEDX655DW/205594084</t>
  </si>
  <si>
    <t>https://www.homedepot.com/p/Maytag-7-4-cu-ft-240-Volt-Smart-Capable-White-Electric-Vented-Dryer-with-Hamper-Door-and-Steam-ENERGY-STAR-MED7230HW/312379051</t>
  </si>
  <si>
    <t>https://www.homedepot.com/p/LG-Electronics-7-3-cu-ft-Ultra-Large-Smart-Front-Load-Electric-Dryer-with-EasyLoad-Door-SensorDry-TurboSteam-in-Black-Steel-DLEX7900BE/309616883</t>
  </si>
  <si>
    <t>https://www.homedepot.com/p/Whirlpool-8-8-cu-ft-240-Volt-Smart-White-Electric-Dryer-with-Steam-and-Advanced-Moisture-Sensing-Technology-ENERGY-STAR-WED8120HW/312470883</t>
  </si>
  <si>
    <t>https://www.homedepot.com/p/Whirlpool-8-8-cu-ft-240-Volt-High-Efficiency-White-Electric-Vented-Dryer-with-Intuitive-Touch-Controls-ENERGY-STAR-WED8000DW/205791868</t>
  </si>
  <si>
    <t>https://www.homedepot.com/p/GE-7-4-cu-ft-Smart-240-Volt-Diamond-Gray-Electric-Vented-Dryer-with-Steam-ENERGY-STAR-GTD84ECPNDG/311324405</t>
  </si>
  <si>
    <t>https://www.homedepot.com/p/Panda-3-75-cu-ft-Compact-Laundry-Dryer-White-and-Black-PAN760SF/305517758</t>
  </si>
  <si>
    <t>https://www.homedepot.com/p/LG-Electronics-7-4-cu-ft-Smart-Stackable-Front-Load-Electric-Dryer-with-TurboSteam-Sensor-Dry-Pedestal-Compatible-in-Graphite-Steel-DLEX3700V/304172390</t>
  </si>
  <si>
    <t>https://www.homedepot.com/p/GE-7-4-cu-ft-Smart-240-Volt-Diamond-Gray-Electric-Vented-Dryer-with-Steam-ENERGY-STAR-GTD75ECPLDG/302079634</t>
  </si>
  <si>
    <t>https://www.homedepot.com/p/Whirlpool-7-4-cu-ft-240-Volt-Chrome-Shadow-Stackable-Electric-Dryer-with-Steam-and-Intuitive-Touch-Controls-ENERGY-STAR-WED8620HC/308184617</t>
  </si>
  <si>
    <t>https://www.homedepot.com/p/LG-Electronics-4-2-cu-ft-Compact-Stackable-Front-Load-Electric-Ventless-Dryer-with-Sensor-Dry-in-White-DLEC888W/207102720</t>
  </si>
  <si>
    <t>https://www.homedepot.com/p/Bosch-300-Series-24-in-4-cu-ft-White-Electric-Condensation-Compact-Dryer-WTG86400UC/304806605</t>
  </si>
  <si>
    <t>https://www.homedepot.com/p/Whirlpool-7-4-cu-ft-240-Volt-White-Electric-Dryer-with-Intuitive-Touch-Controls-and-Advanced-Moisture-Sensing-ENERGY-STAR-WED5620HW/308239897</t>
  </si>
  <si>
    <t>https://www.homedepot.com/p/Whirlpool-7-4-cu-ft-240-Volt-White-Commercial-Electric-Super-Capacity-Dryer-CEM2795JQ/309923378</t>
  </si>
  <si>
    <t>https://www.homedepot.com/p/Haier-4-1-cu-ft-Smart-240-Volt-White-Stackable-Electric-Vented-Dryer-ENERGY-STAR-QFD15ESSNWW/311102573</t>
  </si>
  <si>
    <t>https://www.homedepot.com/p/Whirlpool-7-4-cu-ft-240-Volt-Chrome-Shadow-Electric-Vented-Dryer-with-AccuDry-and-Intuitive-Touch-Controls-WED7500GC/303024845</t>
  </si>
  <si>
    <t>https://www.homedepot.com/p/Maytag-9-2-cu-ft-240-Volt-White-Electric-Vented-Dryer-with-Extra-Moisture-Sensor-ENERGY-STAR-MEDB955FW/207179440</t>
  </si>
  <si>
    <t>https://www.homedepot.com/p/Samsung-7-4-cu-ft-Electric-Dryer-with-Steam-in-White-DVE50M7450W/301201776</t>
  </si>
  <si>
    <t>https://www.homedepot.com/p/Samsung-7-5-cu-ft-Electric-Dryer-with-Steam-in-Black-Stainless-ENERGY-STAR-DV50K7500EV/206984124</t>
  </si>
  <si>
    <t>https://www.homedepot.com/p/Whirlpool-7-0-cu-ft-240-Volt-White-Electric-Vented-Dryer-with-AUTODRY-Drying-System-WED4850HW/304753760</t>
  </si>
  <si>
    <t>https://www.homedepot.com/p/Whirlpool-7-0-cu-ft-240-Volt-White-Electric-Vented-Dryer-with-AccuDry-WED49STBW/205317184</t>
  </si>
  <si>
    <t>https://www.homedepot.com/p/Panda-3-75-cu-ft-Compact-Electric-Laundry-Dryer-White-and-Black-120-Volt-PAN760SFT/306182174</t>
  </si>
  <si>
    <t>https://www.homedepot.com/p/Samsung-7-5-Total-cu-ft-Electric-FlexDry-Dryer-with-Steam-in-Black-Stainless-DVE55M9600V/301231461</t>
  </si>
  <si>
    <t>https://www.homedepot.com/p/LG-Electronics-7-4-cu-ft-Large-Smart-Stackable-Front-Load-Electric-Dryer-w-TurboSteam-Sensor-Dry-Pedestal-Compatible-in-Black-Steel-DLEX3900B/308743961</t>
  </si>
  <si>
    <t>https://www.homedepot.com/p/Magic-Chef-Compact-3-5-cu-ft-Electric-Dryer-in-White-MCSDRY35W/301135032</t>
  </si>
  <si>
    <t>https://www.homedepot.com/p/GE-7-5-cu-ft-240-Volt-White-Stackable-Electric-Vented-Dryer-ENERGY-STAR-GFD43ESSMWW/304311152</t>
  </si>
  <si>
    <t>https://www.homedepot.com/p/Maytag-7-4-cu-ft-240-Volt-White-Electric-Vented-Dryer-with-Intellidry-Sensor-MEDB765FW/301980982</t>
  </si>
  <si>
    <t>https://www.homedepot.com/p/GE-7-2-cu-ft-240-Volt-White-Electric-Vented-Dryer-GTD42EASJWW/206355459</t>
  </si>
  <si>
    <t>https://www.homedepot.com/p/Samsung-7-4-cu-ft-White-Electric-Dryer-with-Sensor-Dry-DVE50R5200W/309171907</t>
  </si>
  <si>
    <t>https://www.homedepot.com/p/XtremepowerUS-2-6-cu-ft-Portable-Stainless-Steel-Tumble-Dryer-with-Automatic-Drying-Mode-White-99816-H/311623922</t>
  </si>
  <si>
    <t>https://www.homedepot.com/p/Whirlpool-5-9-cu-ft-240-Volt-White-Electric-Vented-Dryer-with-AccuDry-WED4985EW/206855036</t>
  </si>
  <si>
    <t>https://www.homedepot.com/p/Whirlpool-7-4-cu-ft-240-Volt-White-Stackable-Electric-Dryer-with-Steam-and-WRINKLE-SHIELD-Plus-Option-ENERGY-STAR-WED6620HW/308184397</t>
  </si>
  <si>
    <t>https://www.homedepot.com/p/Maytag-7-3-cu-ft-240-Volt-Metallic-Slate-Stackable-Electric-Vented-Dryer-with-Steam-ENERGY-STAR-MED6630HC/308240418</t>
  </si>
  <si>
    <t>https://www.homedepot.com/p/GE-4-3-cu-ft-240-Volt-White-Electric-Dryer-with-Stainless-Steel-Basket-ENERGY-STAR-GFD14ESSNWW/308692728</t>
  </si>
  <si>
    <t>https://www.homedepot.com/p/Whirlpool-7-4-cu-ft-240-Volt-White-Electric-Vented-Dryer-with-Intuitive-Touch-Controls-ENERGY-STAR-WED560LHW/308240244</t>
  </si>
  <si>
    <t>https://www.homedepot.com/p/Whirlpool-4-3-cu-ft-240-Volt-White-Compact-Stackable-Heat-Pump-Ventless-Dryer-with-Wrinkle-Shield-Option-ENERGY-STAR-WHD5090GW/301015268</t>
  </si>
  <si>
    <t>https://www.homedepot.com/p/LG-Electronics-9-0-cu-ft-Large-Smart-Front-Load-Electric-Dryer-w-TurboSteam-Pedestal-Compatible-Wi-Fi-Enabled-in-Graphite-Steel-DLEX9000V/206730003</t>
  </si>
  <si>
    <t>https://www.homedepot.com/p/Electrolux-8-0-cu-ft-Front-Load-Perfect-Steam-Electric-Dryer-in-White-EFME427UIW/304700461</t>
  </si>
  <si>
    <t>https://www.homedepot.com/p/Amana-7-4-cu-ft-White-Electric-Dryer-with-Sensor-NED5800HW/310825403</t>
  </si>
  <si>
    <t>https://www.homedepot.com/p/Frigidaire-6-7-cu-ft-White-Free-Standing-Electric-Dryer-FFRE4120SW/307250096</t>
  </si>
  <si>
    <t>https://www.homedepot.com/p/Whirlpool-7-4-cu-ft-240-Volt-White-Commercial-Electric-Vented-Dryer-Coin-Operated-CEM2745FQ/301846897</t>
  </si>
  <si>
    <t>https://www.homedepot.com/p/LG-Electronics-7-3-cu-ft-Ultra-Large-Smart-Front-Load-Electric-Vented-Dryer-with-EasyLoad-Door-and-Sensor-Dry-in-White-ENERGY-STAR-DLE7300WE/308716328</t>
  </si>
  <si>
    <t>https://www.homedepot.com/p/Electrolux-8-0-cu-ft-Electric-Dryer-in-White-ENERGY-STAR-EFDE317TIW/301611943</t>
  </si>
  <si>
    <t>https://www.homedepot.com/p/Whirlpool-7-4-cu-ft-240-Volt-Chrome-Shadow-Smart-Electric-Vented-Dryer-with-AccuDry-System-WED6120HC/312460543</t>
  </si>
  <si>
    <t>https://www.homedepot.com/p/LG-Electronics-7-4-cu-ft-Large-Smart-Stackable-Front-Load-Electric-Dryer-with-Sensor-Dry-Pedestal-Compatible-Wi-Fi-Enabled-in-White-DLE3500W/304171746</t>
  </si>
  <si>
    <t>https://www.homedepot.com/p/Samsung-4-0-cu-ft-Electric-Vented-Dryer-in-Gray-DVE22N6850X/304419743</t>
  </si>
  <si>
    <t>https://www.homedepot.com/p/Samsung-7-4-cu-ft-Electric-Dryer-with-Steam-in-Black-Stainless-ENERGY-STAR-DVE54M8750V/301201781</t>
  </si>
  <si>
    <t>https://www.homedepot.com/p/Bosch-800-Series-24-in-4-0-cu-ft-White-with-Chrome-Accents-Electric-Condensation-Compact-Dryer-with-Home-Connect-WTG865H3UC/311539577</t>
  </si>
  <si>
    <t>https://www.homedepot.com/p/Amana-6-5-cu-ft-240-Volt-White-Electric-Vented-Dryer-with-Wrinkle-Prevent-Option-NED4655EW/206029544</t>
  </si>
  <si>
    <t>https://www.homedepot.com/p/Whirlpool-7-4-cu-ft-240-Volt-Chrome-Shadow-Stackable-Smart-Electric-Vented-Dryer-with-Remote-Start-ENERGY-STAR-WED9620HC/308088950</t>
  </si>
  <si>
    <t>https://www.homedepot.com/p/Samsung-7-2-cu-ft-Electric-Dryer-in-White-DV40J3000EW/205932089</t>
  </si>
  <si>
    <t>https://www.homedepot.com/p/Samsung-7-5-cu-ft-Electric-Dryer-with-Steam-in-White-ENERGY-STAR-DVE45M5500W/301184502</t>
  </si>
  <si>
    <t>https://www.homedepot.com/p/Maytag-8-8-cu-ft-240-Volt-Smart-Capable-Metallic-Slate-Electric-Vented-Dryer-with-Steam-ENERGY-STAR-MED8230HC/312406270</t>
  </si>
  <si>
    <t>https://www.homedepot.com/p/Samsung-7-4-cu-ft-Electric-Dryer-with-Steam-in-White-ENERGY-STAR-DVE52M8650W/301201782</t>
  </si>
  <si>
    <t>https://www.homedepot.com/p/GE-7-2-cu-ft-240-Volt-White-Electric-Vented-Dryer-GTD45EASJWS/206355460</t>
  </si>
  <si>
    <t>https://www.homedepot.com/p/GE-4-1-cu-ft-240-Volt-White-Electric-Ventless-Dryer-GFT14ESSMWW/307760461</t>
  </si>
  <si>
    <t>https://www.homedepot.com/p/Maytag-8-8-cu-ft-240-Volt-White-Electric-Vented-Dryer-with-Advanced-Moisture-Sensing-ENERGY-STAR-MEDB835DW/205876084</t>
  </si>
  <si>
    <t>https://www.homedepot.com/p/GE-6-2-cu-ft-240-Volt-White-Electric-Vented-Dryer-GTX42EASJWW/206355464</t>
  </si>
  <si>
    <t>https://www.homedepot.com/p/Electrolux-8-0-cu-ft-Electric-Dryer-with-Steam-Predictive-Dry-in-Titanium-ENERGY-STAR-EFME627UTT/304691910</t>
  </si>
  <si>
    <t>https://www.homedepot.com/p/Panda-3-75-cu-ft-Compact-Laundry-Dryer-White-PAN60SF/304851035</t>
  </si>
  <si>
    <t>https://www.homedepot.com/p/GE-6-2-cu-ft-240-Volt-White-Electric-Vented-Dryer-GTX33EASKWW/206824738</t>
  </si>
  <si>
    <t>https://www.homedepot.com/p/GE-7-2-cu-ft-240-Volt-White-Electric-Vented-Dryer-GTD33EASKWW/206824723</t>
  </si>
  <si>
    <t>https://www.homedepot.com/p/Samsung-7-5-cu-ft-Fingerprint-Resistant-Black-Stainless-Electric-Dryer-with-Steam-Sanitize-ENERGY-STAR-DVE45R6300V/309170359</t>
  </si>
  <si>
    <t>https://www.homedepot.com/p/LG-Electronics-9-0-cu-ft-Stackable-Front-Load-Electric-Dryer-w-TrueSteam-SteamFresh-Pedestal-Compatible-in-Graphite-Steel-DLEX8100V/207024882</t>
  </si>
  <si>
    <t>https://www.homedepot.com/p/Samsung-7-4-cu-ft-240-Volt-White-Electric-Vented-Dryer-with-Steam-Sanitize-ENERGY-STAR-DVE54R7200W/311212670</t>
  </si>
  <si>
    <t>https://www.homedepot.com/p/Haier-4-1-cu-ft-Smart-240-Volt-White-Electric-Ventless-Dryer-ENERGY-STAR-QFT15ESSNWW/310778385</t>
  </si>
  <si>
    <t>https://www.homedepot.com/p/Bosch-500-Series-24-in-4-cu-ft-White-with-Silver-Accents-Electric-Condensation-Compact-Dryer-ENERGY-STAR-WTG86401UC/304806620</t>
  </si>
  <si>
    <t>https://www.homedepot.com/p/Deco-3-5-cu-ft-Compact-Standard-Electric-Dryer-with-Sensor-Dry-Refresh-Function-and-Automatic-Wrinkle-Guard-DD-860/207197191</t>
  </si>
  <si>
    <t>https://www.homedepot.com/p/GE-7-8-cu-ft-Smart-240-Volt-Diamond-Gray-Stackable-Electric-Vented-Dryer-with-Steam-ENERGY-STAR-GFD85ESPNDG/311972503</t>
  </si>
  <si>
    <t>https://www.homedepot.com/p/Whirlpool-7-0-cu-ft-240-Volt-White-Electric-Vented-Dryer-with-AUTODRY-Drying-System-WED4950HW/304753183</t>
  </si>
  <si>
    <t>https://www.homedepot.com/p/LG-Electronics-7-3-cu-ft-Ultra-Large-Smart-Front-Load-Electric-Dryer-with-EasyLoad-Door-TurboSteam-and-Wi-Fi-Enabled-in-White-DLEX7800WE/309344550</t>
  </si>
  <si>
    <t>https://www.homedepot.com/p/Danby-3-42-cu-ft-Electric-Dryer-in-White-DDY060WDB/302468802</t>
  </si>
  <si>
    <t>220/240V</t>
  </si>
  <si>
    <t>110/120V</t>
  </si>
  <si>
    <t>Sears</t>
  </si>
  <si>
    <t>https://www.searsoutlet.com/br/pdp/electrolux-efme527uiw-8-0-cu-ft-electric-perfect-steam-dryer-island-white/193705?sortBy=1&amp;uid=52816405</t>
  </si>
  <si>
    <t>https://www.searsoutlet.com/br/pdp/kenmore-elite-61633-9-2-cu-ft-top-load-electric-dryer-metallic-sears/158343?sortBy=1&amp;uid=62616467</t>
  </si>
  <si>
    <t>https://www.searsoutlet.com/br/pdp/kenmore-81392-7-3-cu-ft-front-load-flip-control-electric-dryer-white/168515?sortBy=1&amp;uid=41308067</t>
  </si>
  <si>
    <t>https://www.searsoutlet.com/br/pdp/maytag-med5630hw-7-3-cu-ft-white-front-load-electric-dryer/211859?sortBy=1&amp;uid=63004786</t>
  </si>
  <si>
    <t>https://www.searsoutlet.com/br/pdp/whirlpool-wed8500dw-8-8-cu-ft-cabrio-high-efficiency-electric-steam-dryer-white/138342?sortBy=1&amp;uid=43390483</t>
  </si>
  <si>
    <t>https://www.searsoutlet.com/br/pdp/kenmore-elite-81782-smart-7-4-cu-ft-electric-dryer-white/191825?sortBy=1&amp;uid=42706721</t>
  </si>
  <si>
    <t>https://www.searsoutlet.com/br/pdp/ge-appliances-gfd45espmdg-7-5-cu-ft-electric-dryer-with-steam-diamond-gray/193175?sortBy=1&amp;uid=62956069</t>
  </si>
  <si>
    <t>https://www.searsoutlet.com/br/pdp/frigidaire-ffre4120sw-6-7-cu-ft-freestanding-electric-dryer-white/183931?sortBy=1&amp;uid=62973362</t>
  </si>
  <si>
    <t>https://www.searsoutlet.com/br/pdp/kenmore-69133-8-8-cu-ft-electric-dryer-w-steam-refresh-metallic/143280?sortBy=1&amp;uid=62614651</t>
  </si>
  <si>
    <t>https://www.searsoutlet.com/br/pdp/kenmore-60222-6-5-cu-ft-electric-dryer-white/141750?sortBy=1&amp;uid=42708385</t>
  </si>
  <si>
    <t>https://www.searsoutlet.com/br/pdp/whirlpool-wed92hefw-7-4-cu-ft-electric-dryer-w-advanced-moisture-sensing-white/155629?sortBy=1&amp;uid=58571893</t>
  </si>
  <si>
    <t>https://www.searsoutlet.com/br/pdp/electrolux-efde317tiw-8-0-cu-ft-front-load-electric-dryer-island-white/184227?sortBy=1&amp;uid=44475487</t>
  </si>
  <si>
    <t>https://www.searsoutlet.com/br/pdp/kenmore-elite-61433-smart-7-3-cu-ft-electric-dryer-metallic-silver/191855?sortBy=1&amp;uid=42706727</t>
  </si>
  <si>
    <t>https://www.searsoutlet.com/br/pdp/lg-dlex9000v-9-cu-ft-smart-electric-dryer-with-turbosteam-graphite-steel/153921?sortBy=1&amp;uid=62829112</t>
  </si>
  <si>
    <t>https://www.searsoutlet.com/br/pdp/maytag-medb835dw-bravos-8-8-cu-ft-electric-dryer-white/142362?sortBy=1&amp;uid=62407909</t>
  </si>
  <si>
    <t>https://www.searsoutlet.com/br/pdp/electrolux-eied200qsw-4-0-cu-ft-front-load-compact-ventless-dryer-white/146218?sortBy=1&amp;uid=62975753</t>
  </si>
  <si>
    <t>https://www.searsoutlet.com/br/pdp/kenmore-81383-7-4-cu-ft-electric-dryer-w-steam-metallic-silver/132737?sortBy=1&amp;uid=62614223</t>
  </si>
  <si>
    <t>https://www.searsoutlet.com/br/pdp/kenmore-elite-81962-9-0-cu-ft-front-control-electric-dryer-w-accela-steam-white/178045?sortBy=1&amp;uid=62597273</t>
  </si>
  <si>
    <t>https://www.searsoutlet.com/br/pdp/whirlpool-wed7000dw-7-0-cu-ft-cabrio-high-efficiency-electric-dryer-white/140921?sortBy=1&amp;uid=45093221</t>
  </si>
  <si>
    <t>https://www.searsoutlet.com/br/pdp/kenmore-65232-7-0-cu-ft-electric-dryer-with-steam-refresh-white/170765?sortBy=1&amp;uid=62619213</t>
  </si>
  <si>
    <t>https://www.searsoutlet.com/br/pdp/ge-appliances-gtd75ecslws-7-4-cu-ft-electric-dryer-with-he-sensor-dry-white/189005?sortBy=1&amp;uid=63068602</t>
  </si>
  <si>
    <t>https://www.searsoutlet.com/br/pdp/lg-dlex7900be-7-3-cu-ft-smart-wi-fi-enabled-top-load-electric-dryer-w-turbosteam-black-steel/212427?sortBy=1&amp;uid=62825001</t>
  </si>
  <si>
    <t>https://www.searsoutlet.com/br/pdp/maytag-medb765fw-7-4-cu-ft-electric-dryer-with-intellidry-sensor-white/183023?sortBy=1&amp;uid=45093223</t>
  </si>
  <si>
    <t>https://www.searsoutlet.com/br/pdp/kenmore-elite-81583-7-4-cu-ft-electric-dryer-with-steam-metallic-silver/136234?sortBy=1&amp;uid=62592959</t>
  </si>
  <si>
    <t>https://www.searsoutlet.com/br/pdp/ge-appliances-gtd65ebsjws-7-4-cu-ft-electric-dryer-with-aluminized-alloy-drum-white/148538?sortBy=1&amp;uid=59118335</t>
  </si>
  <si>
    <t>https://www.searsoutlet.com/br/pdp/samsung-dv50k7500ev-a3-7-5-cu-ft-front-load-electric-dryer-black-stainless-steel/159225?sortBy=1&amp;uid=43390613</t>
  </si>
  <si>
    <t>https://www.searsoutlet.com/br/pdp/kenmore-elite-61552-white-electric-dryer-w-dual-opening-door/168357?sortBy=1&amp;uid=62588013</t>
  </si>
  <si>
    <t>https://www.searsoutlet.com/br/pdp/whirlpool-wed5000dw-7-0-cu-ft-cabrio-electric-dryer-white/136788?sortBy=1&amp;uid=43390479</t>
  </si>
  <si>
    <t>https://www.searsoutlet.com/br/pdp/whirlpool-wed8000dw-8-8-cu-ft-cabrio-electric-dryer-white/142199?sortBy=1&amp;uid=62973803</t>
  </si>
  <si>
    <t>https://www.searsoutlet.com/br/pdp/kenmore-60372-27-7-4-cu-ft-electric-dryer-with-glass-hamper-door-white/194127?sortBy=1&amp;uid=42706773</t>
  </si>
  <si>
    <t>https://www.searsoutlet.com/br/pdp/lg-signature-dlex9500k-9-cu-ft-front-load-smart-electric-dryer-with-turbosteam-black-stainless/168861?sortBy=1&amp;uid=63004783</t>
  </si>
  <si>
    <t>https://www.searsoutlet.com/br/pdp/lg-dlex3900b-7-4-cu-ft-smart-wi-fi-enabled-front-load-electric-dryer-w-turbosteam-black-steel/209139?sortBy=1&amp;uid=63037518</t>
  </si>
  <si>
    <t>https://www.searsoutlet.com/br/pdp/samsung-dv42h5200ep-7-5-cu-ft-electric-dryer-stainless-platinum/125687?sortBy=1&amp;uid=43390601</t>
  </si>
  <si>
    <t>https://www.searsoutlet.com/br/pdp/ge-gfd40escmww-ge-7-0-cu-ft-capacity-dura-drum-electric-dryer/356554?sortBy=1&amp;uid=63004747</t>
  </si>
  <si>
    <t>https://www.searsoutlet.com/br/pdp/ge-appliances-gfd45essmww-7-5-cu-ft-front-load-electric-dryer-w-steam-white/193173?sortBy=1&amp;uid=52405803</t>
  </si>
  <si>
    <t>https://www.searsoutlet.com/br/pdp/kenmore-62332-7-0-cu-ft-electric-dryer-w-wrinkle-guard-white/141814?sortBy=1&amp;uid=62604191</t>
  </si>
  <si>
    <t>https://www.searsoutlet.com/br/pdp/maytag-medb855dc-8-8-cu-ft-high-capacity-electric-dryer-slate/204525?sortBy=1&amp;uid=63004769</t>
  </si>
  <si>
    <t>https://www.searsoutlet.com/br/pdp/whirlpool-wed75hefw-7-4-cu-ft-electric-dryer-white/154159?sortBy=1&amp;uid=58571877</t>
  </si>
  <si>
    <t>https://www.searsoutlet.com/br/pdp/kenmore-66132-7-0-cu-ft-electric-dryer-white/141901?sortBy=1&amp;uid=62582139</t>
  </si>
  <si>
    <t>https://www.searsoutlet.com/br/pdp/samsung-dv45k6500ev-a3-7-5-cu-ft-electric-dryer-black-stainless/159223?sortBy=1&amp;uid=48382779</t>
  </si>
  <si>
    <t>https://www.searsoutlet.com/br/pdp/maytag-medx655dw-7-0-cu-ft-bravos-electric-dryer-w-sanitize-cycle-white/141120?sortBy=1&amp;uid=45458321</t>
  </si>
  <si>
    <t>https://www.searsoutlet.com/br/pdp/ge-gfd43essmww-7-5-cu-ft-front-load-dryer-white/194233?sortBy=1&amp;uid=62519253</t>
  </si>
  <si>
    <t>https://www.searsoutlet.com/br/pdp/kenmore-elite-81983-kenmore-smart-9-cu-ft-electric-dryer-w-steam-metallic/199085?sortBy=1&amp;uid=42707455</t>
  </si>
  <si>
    <t>https://www.searsoutlet.com/br/pdp/kenmore-65132-7-0-cu-ft-electric-dryer-w-smartdry-plus-technology-white/136724?sortBy=1&amp;uid=62921509</t>
  </si>
  <si>
    <t>https://www.searsoutlet.com/br/pdp/whirlpool-wed92hefc-7-4-cu-ft-electric-dryer-w-advanced-moisture-sensing-chrome-shadow/153711?sortBy=1&amp;uid=58571901</t>
  </si>
  <si>
    <t>https://www.searsoutlet.com/br/pdp/kenmore-68132-8-8-cu-ft-electric-dryer-w-smartdry-ultra-technology-white/141581?sortBy=1&amp;uid=42706609</t>
  </si>
  <si>
    <t>https://www.searsoutlet.com/br/pdp/kenmore-81362-7-4-cu-ft-smart-wi-fi-enabled-electric-dryer-w-sensor-dry-white/356467?sortBy=1&amp;uid=63021126</t>
  </si>
  <si>
    <t>https://www.searsoutlet.com/br/pdp/whirlpool-wed6620hw-7-4-cu-ft-white-electric-front-load-dryer/211973?sortBy=1&amp;uid=62744567</t>
  </si>
  <si>
    <t>https://www.searsoutlet.com/br/pdp/whirlpool-wed4950hw-7-0-cu-ft-dryer-with-autodry-drying-system/195865?sortBy=1&amp;uid=62824972</t>
  </si>
  <si>
    <t>https://www.searsoutlet.com/br/pdp/kenmore-69132-8-8-cu-ft-electric-dryer-w-steam-refresh-white/143508?sortBy=1&amp;uid=62616585</t>
  </si>
  <si>
    <t>https://www.searsoutlet.com/br/pdp/lg-dlex3570v-7-4-cu-ft-electric-steam-dryer-graphite-steel/131113?sortBy=1&amp;uid=62996775</t>
  </si>
  <si>
    <t>https://www.searsoutlet.com/br/pdp/ge-appliances-dcvh480ekww-4-0-cu-ft-24-stackable-electric-dryer-white/72994?sortBy=1&amp;uid=62883169</t>
  </si>
  <si>
    <t>https://www.searsoutlet.com/br/pdp/whirlpool-wed7500gw-7-4-cu-ft-electric-dryer-white/187783?sortBy=1&amp;uid=62824999</t>
  </si>
  <si>
    <t>https://www.searsoutlet.com/br/pdp/kenmore-81382-7-4-cu-ft-electric-dryer-with-steam-white/132501?sortBy=1&amp;uid=62568623</t>
  </si>
  <si>
    <t>https://www.searsoutlet.com/br/pdp/whirlpool-wed6620hc-7-4-cu-ft-high-efficiency-electric-dryer-with-steam-chrome-shadow/212079?sortBy=1&amp;uid=63009198</t>
  </si>
  <si>
    <t>https://www.searsoutlet.com/br/pdp/kenmore-81182-7-3-cu-ft-electric-dryer-w-sensor-dry-white-sears/122585?sortBy=1&amp;uid=42706601</t>
  </si>
  <si>
    <t>https://www.searsoutlet.com/br/pdp/whirlpool-wed8500dc-8-8-cu-ft-cabrio-electric-steam-dryer-chrome-shadow/138343?sortBy=1&amp;uid=44475479</t>
  </si>
  <si>
    <t>https://www.searsoutlet.com/br/pdp/lg-dlex7600ke-7-3-cu-ft-turbosteam-electric-dryer-with-easyload-door-black-stainless/172039?sortBy=1&amp;uid=62996861</t>
  </si>
  <si>
    <t>https://www.searsoutlet.com/br/pdp/kenmore-elite-61632-9-2-cu-ft-electric-dryer-white/156977?sortBy=1&amp;uid=62612671</t>
  </si>
  <si>
    <t>https://www.searsoutlet.com/br/pdp/kenmore-67132-7-0-cu-ft-electric-dryer-white/143105?sortBy=1&amp;uid=62614647</t>
  </si>
  <si>
    <t>https://www.searsoutlet.com/br/pdp/ge-appliances-gfd45esskww-7-5-cu-ft-white-electric-dryer/356393?sortBy=1&amp;uid=56117873</t>
  </si>
  <si>
    <t>https://www.searsoutlet.com/br/pdp/kenmore-elite-61553-metallic-silver-electric-dryer-with-dual-opening-door/162099?sortBy=1&amp;uid=62608381</t>
  </si>
  <si>
    <t>https://www.searsoutlet.com/br/pdp/amana-ned4655ew-6-5-cu-ft-front-load-electric-dryer-with-automatic-dryness-control/142169?sortBy=1&amp;uid=62946458</t>
  </si>
  <si>
    <t>https://www.searsoutlet.com/br/pdp/kenmore-81122-7-0-cu-ft-electric-dryer-w-wrinkle-guard-white/119450?sortBy=1&amp;uid=63037236</t>
  </si>
  <si>
    <t>https://www.searsoutlet.com/br/pdp/kenmore-68133-8-8-cu-ft-electric-dryer-w-smartdry-ultra-technology-metallic/142030?sortBy=1&amp;uid=62617745</t>
  </si>
  <si>
    <t>https://www.searsoutlet.com/br/pdp/whirlpool-wed85hefw-7-4-cu-ft-electric-dryer-w-quick-dry-cycle-white/169633?sortBy=1&amp;uid=43390595</t>
  </si>
  <si>
    <t>https://www.searsoutlet.com/br/pdp/kenmore-elite-81582-7-4-cu-ft-electric-dryer-with-steam-white-sears/136485?sortBy=1&amp;uid=62573265</t>
  </si>
  <si>
    <t>https://www.searsoutlet.com/br/pdp/ge-appliances-gtd42easjww-7-2-cu-ft-electric-dryer-w-aluminized-alloy-drum-white/148079?sortBy=1&amp;uid=62921660</t>
  </si>
  <si>
    <t>https://www.searsoutlet.com/br/pdp/samsung-dve54m8750v-a3-7-4-cu-ft-electric-dryer-w-integrated-touch-controls-black-stainless-steel/176537?sortBy=1&amp;uid=43390505</t>
  </si>
  <si>
    <t>https://www.searsoutlet.com/br/pdp/samsung-dv50k8600ev-a3-7-4-cu-ft-electric-front-load-dryer-black-stainless-steel/191955?sortBy=1&amp;uid=43390503</t>
  </si>
  <si>
    <t>https://www.searsoutlet.com/br/pdp/whirlpool-wed4850hw-7-0-cu-ft-high-efficiency-white-front-load-electric-dryer/212073?sortBy=1&amp;uid=62996870</t>
  </si>
  <si>
    <t>https://www.searsoutlet.com/br/pdp/kenmore-elite-81982-kenmore-smart-9-0-cu-ft-electric-dryer-w-steam-white-sears/199083?sortBy=1&amp;uid=42707467</t>
  </si>
  <si>
    <t>https://www.searsoutlet.com/br/pdp/kenmore-elite-81963-9-0-cu-ft-electric-dryer-with-accela-steam-sears/178047?sortBy=1&amp;uid=62587903</t>
  </si>
  <si>
    <t>https://www.searsoutlet.com/br/pdp/ge-appliances-gtd65ebpldg-7-4-cu-ft-electric-dryer-with-he-sensor-dry-diamond-gray/188615?sortBy=1&amp;uid=62961518</t>
  </si>
  <si>
    <t>61633</t>
  </si>
  <si>
    <t>81392</t>
  </si>
  <si>
    <t>81782</t>
  </si>
  <si>
    <t>GFD45ESPMDG</t>
  </si>
  <si>
    <t>69133</t>
  </si>
  <si>
    <t>60222</t>
  </si>
  <si>
    <t>WED92HEFW</t>
  </si>
  <si>
    <t>61433</t>
  </si>
  <si>
    <t>EIED200QSW</t>
  </si>
  <si>
    <t>81383</t>
  </si>
  <si>
    <t>81962</t>
  </si>
  <si>
    <t>65232</t>
  </si>
  <si>
    <t>GTD75ECSLWS</t>
  </si>
  <si>
    <t>81583</t>
  </si>
  <si>
    <t>GTD65EBSJWS</t>
  </si>
  <si>
    <t>DV50K7500EV/A3</t>
  </si>
  <si>
    <t>61552</t>
  </si>
  <si>
    <t>60372</t>
  </si>
  <si>
    <t>DV42H5200EP</t>
  </si>
  <si>
    <t>GFD40ESCMWW</t>
  </si>
  <si>
    <t>62332</t>
  </si>
  <si>
    <t>MEDB855DC</t>
  </si>
  <si>
    <t>WED75HEFW</t>
  </si>
  <si>
    <t>66132</t>
  </si>
  <si>
    <t>DV45K6500EV/A3</t>
  </si>
  <si>
    <t>81983</t>
  </si>
  <si>
    <t>65132</t>
  </si>
  <si>
    <t>WED92HEFC</t>
  </si>
  <si>
    <t>68132</t>
  </si>
  <si>
    <t>81362</t>
  </si>
  <si>
    <t>69132</t>
  </si>
  <si>
    <t>DLEX3570V</t>
  </si>
  <si>
    <t>81382</t>
  </si>
  <si>
    <t>81182</t>
  </si>
  <si>
    <t>DLEX7600KE</t>
  </si>
  <si>
    <t>61632</t>
  </si>
  <si>
    <t>67132</t>
  </si>
  <si>
    <t>GFD45ESSKWW</t>
  </si>
  <si>
    <t>61553</t>
  </si>
  <si>
    <t>81122</t>
  </si>
  <si>
    <t>68133</t>
  </si>
  <si>
    <t>WED85HEFW</t>
  </si>
  <si>
    <t>81582</t>
  </si>
  <si>
    <t>DVE54M8750V/A3</t>
  </si>
  <si>
    <t>DV50K8600EV/A3</t>
  </si>
  <si>
    <t>81982</t>
  </si>
  <si>
    <t>81963</t>
  </si>
  <si>
    <t>Kenmore</t>
  </si>
  <si>
    <t>Overstock</t>
  </si>
  <si>
    <t>Equator</t>
  </si>
  <si>
    <t>https://www.overstock.com/Home-Garden/All-in-one-1200-RPM-New-Version-Compact-Convertible-Combo-Washer-Dryer/25728028/product.html?kwds=&amp;option=49528683&amp;refccid=MZPWNTZR2PXLGP2IZDFM2HSHGE&amp;rfmt=heat%20source%3AElectric&amp;searchidx=0</t>
  </si>
  <si>
    <t>https://www.overstock.com/Home-Garden/GE-4.2-cu.-ft.-Capacity-Washer-with-Stainless-Steel-Basket-with-GE-7.2-cu.-ft.-Capacity-aluminized-alloy-drum-Electric-Dryer/29118410/product.html?refccid=MZPWNTZR2PXLGP2IZDFM2HSHGE&amp;searchidx=3&amp;option=51728870&amp;kwds=&amp;rfmt=heat%20source%3AElectric</t>
  </si>
  <si>
    <t>EZ 4400N/P</t>
  </si>
  <si>
    <t>Walmart</t>
  </si>
  <si>
    <t>MDE2400AY</t>
  </si>
  <si>
    <t>https://www.searsoutlet.com/br/pdp/maytag-mde2400ay-3-7-cu-ft-electric-super-capacity-dryer/204501?sortBy=1&amp;uid=62973380</t>
  </si>
  <si>
    <t>84422</t>
  </si>
  <si>
    <t>https://www.searsoutlet.com/br/pdp/kenmore-84422-3-4-cu-ft-compact-electric-dryer-white/157305?sortBy=1&amp;uid=63021078</t>
  </si>
  <si>
    <t>WED4815EW</t>
  </si>
  <si>
    <t>https://www.searsoutlet.com/br/pdp/whirlpool-wed4815ew-7-0-cu-ft-electric-dryer-white/140864?sortBy=1&amp;uid=63061584</t>
  </si>
  <si>
    <t>DVE52M8650W/A3</t>
  </si>
  <si>
    <t>https://www.searsoutlet.com/br/pdp/samsung-dve52m8650w-a3-7-4-cu-ft-electric-dryer-with-integrated-touch-controls-white/178029?sortBy=1&amp;uid=43434751</t>
  </si>
  <si>
    <t>HLTD600AEW</t>
  </si>
  <si>
    <t>https://www.searsoutlet.com/br/pdp/haier-hltd600aew-6-7-cu-ft-electric-dryer/157881?sortBy=1&amp;uid=43625093</t>
  </si>
  <si>
    <t>GFDR485EFMC</t>
  </si>
  <si>
    <t>https://www.searsoutlet.com/br/pdp/ge-appliances-gfdr485efmc-8-3-cu-ft-rightheight-design-electric-dryer-w-steam-metallic-carbon/119725?sortBy=1&amp;uid=44634013</t>
  </si>
  <si>
    <t>DVE54M8750W/A3</t>
  </si>
  <si>
    <t>https://www.searsoutlet.com/br/pdp/samsung-dve54m8750w-a3-7-4-cu-ft-electric-dryer-with-integrated-touch-controls-white/176407?sortBy=1&amp;uid=43445581</t>
  </si>
  <si>
    <t>MED5500FW</t>
  </si>
  <si>
    <t>https://www.searsoutlet.com/br/pdp/maytag-med5500fw-7-4-cu-ft-electric-dryer-with-sanitize-cycle-and-powerdry-system-white/154479?sortBy=1&amp;uid=62809248</t>
  </si>
  <si>
    <t>MED7500YW</t>
  </si>
  <si>
    <t>https://www.searsoutlet.com/br/pdp/maytag-med7500yw-3-8-cu-ft-compact-electric-dryer-w-gentlebreeze-drying-system-white/199089?sortBy=1&amp;uid=62963716</t>
  </si>
  <si>
    <t>DVE45R6100C/A3</t>
  </si>
  <si>
    <t>https://www.searsoutlet.com/br/pdp/samsung-dve45r6100c-a3-7-5-cu-ft-electric-dryer-with-steam-sanitize-champagne/206619?sortBy=1&amp;uid=62820096</t>
  </si>
  <si>
    <t>DVE45R6100W/A3</t>
  </si>
  <si>
    <t>https://www.searsoutlet.com/br/pdp/samsung-dve45r6100w-a3-7-5-cu-ft-electric-dryer-with-steam-sanitize-white/206413?sortBy=1&amp;uid=62809256</t>
  </si>
  <si>
    <t>https://www.searsoutlet.com/br/pdp/whirlpool-wed8620hc-27-7-4-cu-ft-chrome-front-load-electric-dryer/211857?sortBy=1&amp;uid=62889181</t>
  </si>
  <si>
    <t>https://www.searsoutlet.com/br/pdp/maytag-medc465hw-7-0-cu-ft-top-load-dryer-with-wrinkle-control/196431?sortBy=1&amp;uid=62821245</t>
  </si>
  <si>
    <t>https://www.searsoutlet.com/br/pdp/lg-dlex7800ve-7-3-cu-ft-smart-wi-fi-enabled-top-load-electric-dryer-w-turbosteam-graphite-steel/212425?sortBy=1&amp;uid=62973917</t>
  </si>
  <si>
    <t>MEDB755DW</t>
  </si>
  <si>
    <t>https://www.searsoutlet.com/br/pdp/maytag-medb755dw-7-0-cu-ft-electric-dryer-with-steam-cycle-white/141572?sortBy=1&amp;uid=62986901</t>
  </si>
  <si>
    <t>https://www.searsoutlet.com/br/pdp/samsung-dv40j3000ew-7-2-cu-ft-front-load-electric-dryer-white/144052?sortBy=1&amp;uid=63077033</t>
  </si>
  <si>
    <t>81283</t>
  </si>
  <si>
    <t>https://www.searsoutlet.com/br/pdp/kenmore-81283-7-3-cu-ft-electric-dryer-metallic/209547?sortBy=1&amp;uid=41879133</t>
  </si>
  <si>
    <t>https://www.searsoutlet.com/br/pdp/samsung-dv42h5000ew-7-5-cu-ft-front-load-electric-dryer-white/125688?sortBy=1&amp;uid=56320187</t>
  </si>
  <si>
    <t>DV5471AEW</t>
  </si>
  <si>
    <t>https://www.searsoutlet.com/br/pdp/samsung-dv5471aew-7-4-cu-ft-electric-steam-dryer-white/355541?sortBy=1&amp;uid=41713959</t>
  </si>
  <si>
    <t>https://www.searsoutlet.com/br/pdp/lg-dlex7800we-7-3-cu-ft-smart-wi-fi-enabled-top-load-electric-dryer-w-turbosteam-white/212423?sortBy=1&amp;uid=63034420</t>
  </si>
  <si>
    <t>MEDB955FC</t>
  </si>
  <si>
    <t>https://www.searsoutlet.com/br/pdp/maytag-medb955fc-9-2-cu-ft-front-load-electric-dryer-w-powerdry-system-and-extra-moisture-sensor-chrome-shadow/169481?sortBy=1&amp;uid=63022129</t>
  </si>
  <si>
    <t>61522</t>
  </si>
  <si>
    <t>https://www.searsoutlet.com/br/pdp/kenmore-elite-61522-7-3-cu-ft-electric-dryer-white/355535?sortBy=1&amp;uid=41667263</t>
  </si>
  <si>
    <t>81073</t>
  </si>
  <si>
    <t>https://www.searsoutlet.com/br/pdp/kenmore-elite-81073-9-0-cu-ft-electric-dryer-metallic-silver/111483?sortBy=1&amp;uid=42700727</t>
  </si>
  <si>
    <t>DLEX7700VE</t>
  </si>
  <si>
    <t>https://www.searsoutlet.com/br/pdp/lg-dlex7700ve-9-cu-ft-turbosteam-electric-dryer-with-easyload-door-graphite-steel/145987?sortBy=1&amp;uid=62823800</t>
  </si>
  <si>
    <t>81783</t>
  </si>
  <si>
    <t>https://www.searsoutlet.com/br/pdp/kenmore-elite-81783-smart-7-4-cu-ft-electric-dryer-metallic-silver/191827?sortBy=1&amp;uid=43434865</t>
  </si>
  <si>
    <t>DLE7200VE</t>
  </si>
  <si>
    <t>https://www.searsoutlet.com/br/pdp/lg-dle7200ve-7-3-cu-ft-smart-wi-fi-enabled-electric-dryer-graphite-steel/190973?sortBy=1&amp;uid=58833907</t>
  </si>
  <si>
    <t>https://www.searsoutlet.com/br/pdp/lg-dlex3700v-7-4-cu-ft-smart-electric-dryer-w-turbosteam-graphite-steel/195141?sortBy=1&amp;uid=63013303</t>
  </si>
  <si>
    <t>61623</t>
  </si>
  <si>
    <t>https://www.searsoutlet.com/br/pdp/kenmore-elite-61623-7-3-cu-ft-electric-dryer-w-steam-metallic-gray/119365?sortBy=1&amp;uid=41797825</t>
  </si>
  <si>
    <t>GFD48ESPKDG</t>
  </si>
  <si>
    <t>https://www.searsoutlet.com/br/pdp/ge-appliances-gfd48espkdg-8-3-cu-ft-front-load-electric-dryer-w-steam-gray/355411?sortBy=1&amp;uid=41714001</t>
  </si>
  <si>
    <t>DLEX7700WE</t>
  </si>
  <si>
    <t>https://www.searsoutlet.com/br/pdp/lg-dlex7700we-9-0-cu-ft-turbosteam-electric-dryer-w-easyload-door-white/148994?sortBy=1&amp;uid=62741761</t>
  </si>
  <si>
    <t>GFD48GSSKWW</t>
  </si>
  <si>
    <t>https://www.searsoutlet.com/br/pdp/ge-gfd48gsskww-8-3-cu-ft-white-gas-dryer/356391?sortBy=1&amp;uid=41825783</t>
  </si>
  <si>
    <t>WHD3090GW</t>
  </si>
  <si>
    <t>https://www.searsoutlet.com/br/pdp/whirlpool-whd3090gw-white-4-3-cu-ft-electric-dryer/358167?sortBy=1&amp;uid=63061141</t>
  </si>
  <si>
    <t>https://www.searsoutlet.com/br/pdp/lg-dle7300we-7-3-cu-ft-capacity-smart-wi-fi-enabled-electric-dryer-white/205809?sortBy=1&amp;uid=63013281</t>
  </si>
  <si>
    <t>https://www.searsoutlet.com/br/pdp/whirlpool-wed5620hw-27-7-4-cu-ft-white-electric-dryer/211971?sortBy=1&amp;uid=62970042</t>
  </si>
  <si>
    <t>61512</t>
  </si>
  <si>
    <t>https://www.searsoutlet.com/br/pdp/kenmore-elite-61512-7-3-cu-ft-electric-dryer-w-dual-sensor-dry-white/204519?sortBy=1&amp;uid=41715301</t>
  </si>
  <si>
    <t>DVE52M7750W/A3</t>
  </si>
  <si>
    <t>https://www.searsoutlet.com/br/pdp/samsung-dve52m7750w-a3-7-4-cu-ft-electric-dryer-white/176535?sortBy=1&amp;uid=52255381</t>
  </si>
  <si>
    <t>EFME617SIW</t>
  </si>
  <si>
    <t>https://www.searsoutlet.com/br/pdp/electrolux-efme617siw-8-cu-ft-electric-front-load-dryer-with-allergen-cycle-white/156673?sortBy=1&amp;uid=41821333</t>
  </si>
  <si>
    <t>DLEX3370V</t>
  </si>
  <si>
    <t>https://www.searsoutlet.com/br/pdp/lg-dlex3370v-7-4-cu-ft-ultra-large-capacity-electric-dryer-graphite-steel/139103?sortBy=1&amp;uid=62910522</t>
  </si>
  <si>
    <t>https://www.searsoutlet.com/br/pdp/ge-appliances-gtd33easkww-7-2-cu-ft-electric-dryer-white/155483?sortBy=1&amp;uid=62510651</t>
  </si>
  <si>
    <t>65212</t>
  </si>
  <si>
    <t>https://www.searsoutlet.com/br/pdp/kenmore-65212-5-9-cu-ft-electric-dryer-w-flat-back-long-vent-white/175185?sortBy=1&amp;uid=58827115</t>
  </si>
  <si>
    <t>https://www.searsoutlet.com/br/pdp/lg-dlex7600we-7-3-cu-ft-turbosteam-electric-dryer-w-easyload-door-white/170805?sortBy=1&amp;uid=62884435</t>
  </si>
  <si>
    <t>WED8620HW</t>
  </si>
  <si>
    <t>https://www.searsoutlet.com/br/pdp/whirlpool-wed8620hw-27-7-4-cu-ft-white-electric-dryer/295951?sortBy=1&amp;uid=63013359</t>
  </si>
  <si>
    <t>https://www.searsoutlet.com/br/pdp/whirlpool-wed4985ew-5-9-cu-ft-electric-dryer-w-flat-back-design-white/159591?sortBy=1&amp;uid=62908789</t>
  </si>
  <si>
    <t>EFME527UTT</t>
  </si>
  <si>
    <t>https://www.searsoutlet.com/br/pdp/electrolux-efme527utt-8-0-cu-ft-electric-dryer-w-instant-refresh-titanium/193707?sortBy=1&amp;uid=43434885</t>
  </si>
  <si>
    <t>https://www.searsoutlet.com/br/pdp/ge-appliances-gtd75ecpldg-7-4-cu-ft-electric-dryer-with-he-sensor-dry-diamond-gray/188617?sortBy=1&amp;uid=58972715</t>
  </si>
  <si>
    <t>https://www.searsoutlet.com/br/pdp/lg-dlex8100v-9-cu-ft-mega-capacity-front-load-electric-dryer-w-truesteam-graphite-steel/171855?sortBy=1&amp;uid=63027644</t>
  </si>
  <si>
    <t>MEDC215EW</t>
  </si>
  <si>
    <t>https://www.searsoutlet.com/br/pdp/maytag-medc215ew-7-0-cu-ft-electric-dryer-white/140920?sortBy=1&amp;uid=63069130</t>
  </si>
  <si>
    <t>https://www.searsoutlet.com/br/pdp/lg-dlec888w-4-2-cu-ft-compact-electric-condensing-front-load-dryer-white/167855?sortBy=1&amp;uid=62910731</t>
  </si>
  <si>
    <t>https://www.searsoutlet.com/br/pdp/lg-dle3500w-7-4-cu-ft-smart-wi-fi-enabled-electric-dryer-white/195137?sortBy=1&amp;uid=62829313</t>
  </si>
  <si>
    <t>https://www.searsoutlet.com/br/pdp/lg-dle7100w-7-3-cu-ft-top-load-electric-dryer-white/196521?sortBy=1&amp;uid=62950094</t>
  </si>
  <si>
    <t>EFME517SIW</t>
  </si>
  <si>
    <t>https://www.searsoutlet.com/br/pdp/electrolux-efme517siw-8-cu-ft-electric-dryer-with-instant-refresh-white/157521?sortBy=1&amp;uid=62981370</t>
  </si>
  <si>
    <t>https://www.searsoutlet.com/br/pdp/ge-appliances-dsks433ebww-3-6-cu-ft-electric-dryer-white/11307?sortBy=1&amp;uid=63022165</t>
  </si>
  <si>
    <t>EIMED60JIW</t>
  </si>
  <si>
    <t>https://www.searsoutlet.com/br/pdp/electrolux-eimed60jiw-iq-touch-8-0-cu-ft-large-capacity-electric-dryer-island-white/192599?sortBy=1&amp;uid=63023327</t>
  </si>
  <si>
    <t>81072</t>
  </si>
  <si>
    <t>https://www.searsoutlet.com/br/pdp/kenmore-elite-81072-9-0-cu-ft-electric-dryer-w-steamcare-white/111484?sortBy=1&amp;uid=43434847</t>
  </si>
  <si>
    <t>https://www.searsoutlet.com/br/pdp/whirlpool-whd5090gw-4-3-cu-ft-white-front-load-electric-dryer/212081?sortBy=1&amp;uid=63034919</t>
  </si>
  <si>
    <t>DLEX3700W</t>
  </si>
  <si>
    <t>https://www.searsoutlet.com/br/pdp/lg-dlex3700w-7-4-cu-ft-smart-wi-fi-enabled-electric-dryer-w-turbosteam-white/195139?sortBy=1&amp;uid=62910631</t>
  </si>
  <si>
    <t>DV45K6200EZ/A3</t>
  </si>
  <si>
    <t>https://www.searsoutlet.com/br/pdp/samsung-dv45k6200ez-a3-dv45k6200ez-7-5-cu-ft-capacity-electric-dryer-azure-blue/204559?sortBy=1&amp;uid=42369093</t>
  </si>
  <si>
    <t>DV50K8600EW/A3</t>
  </si>
  <si>
    <t>https://www.searsoutlet.com/br/pdp/samsung-dv50k8600ew-a3-7-4-cu-ft-large-capacity-electric-front-load-dryer-white/159017?sortBy=1&amp;uid=41715335</t>
  </si>
  <si>
    <t>MEDB835DC</t>
  </si>
  <si>
    <t>https://www.searsoutlet.com/br/pdp/maytag-medb835dc-8-8-cu-ft-extra-large-capacity-electric-dryer-with-advanced-moisture-sensing-metallic-slate/196519?sortBy=1&amp;uid=62843115</t>
  </si>
  <si>
    <t>https://www.searsoutlet.com/br/pdp/whirlpool-wed560lhw-7-4-cu-ft-electric-dryer-white/212077?sortBy=1&amp;uid=62910740</t>
  </si>
  <si>
    <t>DVE45M5500P/A3</t>
  </si>
  <si>
    <t>https://www.searsoutlet.com/br/pdp/samsung-dve45m5500p-a3-7-4-cu-ft-front-load-electric-dryer-platinum/183389?sortBy=1&amp;uid=62544865</t>
  </si>
  <si>
    <t>WED95HEXW</t>
  </si>
  <si>
    <t>https://www.searsoutlet.com/br/pdp/whirlpool-wed95hexw-7-4-cu-ft-capacity-electric-dryer/209555?sortBy=1&amp;uid=42700731</t>
  </si>
  <si>
    <t>DLEY1901KE</t>
  </si>
  <si>
    <t>https://www.searsoutlet.com/br/pdp/lg-dley1901ke-7-3-cu-ft-smart-wi-fi-enabled-electric-dryer-black-stainless-steel/176039?sortBy=1&amp;uid=63017391</t>
  </si>
  <si>
    <t>https://www.searsoutlet.com/br/pdp/maytag-med6630hc-7-3-cu-ft-chrome-front-load-electric-dryer/211861?sortBy=1&amp;uid=62849188</t>
  </si>
  <si>
    <t>DV56H9100EG</t>
  </si>
  <si>
    <t>https://www.searsoutlet.com/br/pdp/samsung-dv56h9100eg-9-5-cu-ft-front-load-electric-dryer-onyx/204159?sortBy=1&amp;uid=41667337</t>
  </si>
  <si>
    <t>MED6630HW</t>
  </si>
  <si>
    <t>https://www.searsoutlet.com/br/pdp/maytag-med6630hw-27-7-3-cu-ft-white-front-load-electric-dryer/212085?sortBy=1&amp;uid=62958917</t>
  </si>
  <si>
    <t>DV45K7600EW/A3</t>
  </si>
  <si>
    <t>https://www.searsoutlet.com/br/pdp/samsung-dv45k7600ew-a3-7-4-cu-ft-large-capacity-electric-front-load-dryer-white/159237?sortBy=1&amp;uid=63023584</t>
  </si>
  <si>
    <t>https://www.searsoutlet.com/br/pdp/ge-appliances-gtx42easjww-6-2-cu-ft-electric-dryer-white/152364?sortBy=1&amp;uid=62986904</t>
  </si>
  <si>
    <t>https://www.searsoutlet.com/br/pdp/lg-dle7300ve-7-3-cu-ft-capacity-smart-wi-fi-enabled-electric-dryer-graphite-steel/205811?sortBy=1&amp;uid=63027940</t>
  </si>
  <si>
    <t>DV45K6500EW/A3</t>
  </si>
  <si>
    <t>https://www.searsoutlet.com/br/pdp/samsung-dv45k6500ew-a3-7-5-cu-ft-electric-dryer-white/159227?sortBy=1&amp;uid=41667343</t>
  </si>
  <si>
    <t>https://www.searsoutlet.com/br/pdp/ge-appliances-dsks333ecww-3-6-cu-ft-electric-dryer-white/10458?sortBy=1&amp;uid=62823758</t>
  </si>
  <si>
    <t>HLP141E</t>
  </si>
  <si>
    <t>https://www.walmart.com/ip/Haier-2-6-Cu-Ft-Portable-Electric-Vented-Dryer-HLP141E/28132473</t>
  </si>
  <si>
    <t>NED4655E</t>
  </si>
  <si>
    <t>https://www.walmart.com/ip/Amana-NED4655EW-6-5-Cu-Ft-White-Electric-Dryer/114820087</t>
  </si>
  <si>
    <t>https://www.walmart.com/ip/Magic-Chef-3-5-cu-ft-Compact-Dryer-White/55050217</t>
  </si>
  <si>
    <t>WED7590FW</t>
  </si>
  <si>
    <t>https://www.searsoutlet.com/br/pdp/whirlpool-wed7590fw-7-4-cu-ft-duet-long-vent-front-load-electric-dryer-w-wrinkle-shield-plus-option-white/159621?sortBy=1&amp;uid=46431523</t>
  </si>
  <si>
    <t>MEDE301Y</t>
  </si>
  <si>
    <t>https://www.searsoutlet.com/br/pdp/maytag-mede301y-6-7-cu-ft-electric-dryer-w-steam-cycles-granite/355543?sortBy=1&amp;uid=62740383</t>
  </si>
  <si>
    <t>DV22N6850HX/A2</t>
  </si>
  <si>
    <t>https://www.searsoutlet.com/br/pdp/samsung-dv22n6850hx-a2-4-cu-ft-front-load-heat-pump-dryer-with-smart-control-gray/295437?sortBy=1&amp;uid=62973363</t>
  </si>
  <si>
    <t>https://www.searsoutlet.com/br/pdp/maytag-medb765fc-7-4-cu-ft-electric-vented-dryer-with-intellidry-sensor-metallic-slate/356560?sortBy=1&amp;uid=62973350</t>
  </si>
  <si>
    <t>81473</t>
  </si>
  <si>
    <t>https://www.searsoutlet.com/br/pdp/kenmore-elite-81473-7-3-cu-ft-steam-electric-dryer-metallic-gray/204551?sortBy=1&amp;uid=61544957</t>
  </si>
  <si>
    <t>WED7500VW</t>
  </si>
  <si>
    <t>https://www.searsoutlet.com/br/pdp/whirlpool-wed7500vw-3-8-cu-ft-compact-electric-dryer-with-the-autodry-system-white/199077?sortBy=1&amp;uid=62949679</t>
  </si>
  <si>
    <t>DVE52M7750V/A3</t>
  </si>
  <si>
    <t>https://www.searsoutlet.com/br/pdp/samsung-dve52m7750v-a3-7-4-cu-ft-electric-dryer-black-stainless-steel/178027?sortBy=1&amp;uid=62887583</t>
  </si>
  <si>
    <t>DLE1501W</t>
  </si>
  <si>
    <t>https://www.searsoutlet.com/br/pdp/lg-dle1501w-7-3-cu-ft-front-control-electric-dryer-white/148533?sortBy=1&amp;uid=62398609</t>
  </si>
  <si>
    <t>https://www.searsoutlet.com/br/pdp/lg-dlex3900w-7-4-cu-ft-smart-wi-fi-enabled-front-load-electric-dryer-w-turbosteam-white/211429?sortBy=1&amp;uid=63061567</t>
  </si>
  <si>
    <t>EFME617STT</t>
  </si>
  <si>
    <t>https://www.searsoutlet.com/br/pdp/electrolux-efme617stt-8-cu-ft-electric-front-load-dryer-with-allergen-cycle-titanium/154883?sortBy=1&amp;uid=62954081</t>
  </si>
  <si>
    <t>81393</t>
  </si>
  <si>
    <t>https://www.searsoutlet.com/br/pdp/kenmore-81393-7-3-cu-ft-front-load-flip-control-electric-dryer-metallic-silver/170099?sortBy=1&amp;uid=41686091</t>
  </si>
  <si>
    <t>81100</t>
  </si>
  <si>
    <t>https://www.searsoutlet.com/br/pdp/kenmore-elite-81100-8-0-cu-ft-steam-electric-dryer/209543?sortBy=1&amp;uid=41728391</t>
  </si>
  <si>
    <t>DLEX3370W</t>
  </si>
  <si>
    <t>https://www.searsoutlet.com/br/pdp/lg-dlex3370w-7-4-cu-ft-electric-dryer-white/137459?sortBy=1&amp;uid=44580749</t>
  </si>
  <si>
    <t>EFDE210TIS</t>
  </si>
  <si>
    <t>https://www.searsoutlet.com/br/pdp/electrolux-efde210tis-4-0-cu-ft-front-load-electric-condensing-dryer-stainless-steel/184645?sortBy=1&amp;uid=62735806</t>
  </si>
  <si>
    <t>MED5500FC</t>
  </si>
  <si>
    <t>https://www.searsoutlet.com/br/pdp/maytag-med5500fc-7-4-cu-ft-electric-dryer-with-sanitize-cycle-and-powerdry-system-metallic-slate/155805?sortBy=1&amp;uid=38821637</t>
  </si>
  <si>
    <t>https://www.searsoutlet.com/br/pdp/ge-gft14esslww-4-1-cu-ft-240-volt-white-electric-ventless-dryer/356553?sortBy=1&amp;uid=62896839</t>
  </si>
  <si>
    <t>DVE60M9900V/A3</t>
  </si>
  <si>
    <t>https://www.searsoutlet.com/br/pdp/samsung-dve60m9900v-a3-7-5-cu-ft-flexdry-electric-dryer-black-stainless-steel/176463?sortBy=1&amp;uid=56797009</t>
  </si>
  <si>
    <t>DVE50R5400W/A3</t>
  </si>
  <si>
    <t>https://www.searsoutlet.com/br/pdp/samsung-dve50r5400w-a3-7-4-cu-ft-top-load-electric-dryer-with-steam-sanitize-white/206405?sortBy=1&amp;uid=63050285</t>
  </si>
  <si>
    <t>DVE45R6300V/A3</t>
  </si>
  <si>
    <t>https://www.searsoutlet.com/br/pdp/samsung-dve45r6300v-a3-7-5-cu-ft-smart-electric-dryer-with-steam-sanitize-black-stainless-steel/206417?sortBy=1&amp;uid=63077036</t>
  </si>
  <si>
    <t>DVE45R6300W/A3</t>
  </si>
  <si>
    <t>https://www.searsoutlet.com/br/pdp/samsung-dve45r6300w-a3-7-5-cu-ft-smart-electric-dryer-with-steam-sanitize-white/206415?sortBy=1&amp;uid=63061505</t>
  </si>
  <si>
    <t>WED85HEFC</t>
  </si>
  <si>
    <t>https://www.searsoutlet.com/br/pdp/whirlpool-wed85hefc-7-4-cu-ft-electric-dryer-w-quick-dry-cycle-chrome-shadow/175245?sortBy=1&amp;uid=62963717</t>
  </si>
  <si>
    <t>WED7990FW</t>
  </si>
  <si>
    <t>https://www.searsoutlet.com/br/pdp/whirlpool-wed7990fw-7-4-cu-ft-hybridcare-true-ventless-heat-pump-dyer-white/158367?sortBy=1&amp;uid=58816275</t>
  </si>
  <si>
    <t>DV56H9000EP</t>
  </si>
  <si>
    <t>https://www.searsoutlet.com/br/pdp/samsung-dv56h9000ep-9-5-cu-ft-electric-dryer-stainless-platinum/128030?sortBy=1&amp;uid=43349565</t>
  </si>
  <si>
    <t>https://www.searsoutlet.com/br/pdp/electrolux-efde210tiw-4-0-cu-ft-front-load-electric-condensing-dryer-island-white/184171?sortBy=1&amp;uid=57179573</t>
  </si>
  <si>
    <t>DV50K7500EW/A3</t>
  </si>
  <si>
    <t>https://www.searsoutlet.com/br/pdp/samsung-dv50k7500ew-a3-7-5-cu-ft-electric-dryer-white/159229?sortBy=1&amp;uid=41665959</t>
  </si>
  <si>
    <t>DVE52M8650V/A3</t>
  </si>
  <si>
    <t>https://www.searsoutlet.com/br/pdp/samsung-dve52m8650v-a3-7-4-cu-ft-electric-dryer-black-stainless-steel/181919?sortBy=1&amp;uid=63013115</t>
  </si>
  <si>
    <t>DVE45M5500W/A3</t>
  </si>
  <si>
    <t>https://www.searsoutlet.com/br/pdp/samsung-dve45m5500w-a3-7-4-cu-ft-front-load-electric-dryer-white/183387?sortBy=1&amp;uid=62563015</t>
  </si>
  <si>
    <t>DV22K6800EW/A1</t>
  </si>
  <si>
    <t>https://www.searsoutlet.com/br/pdp/samsung-dv22k6800ew-a1-dv22k6800ew-4-0-cu-ft-capacity-electric-dryer-white/159235?sortBy=1&amp;uid=62425477</t>
  </si>
  <si>
    <t>62342</t>
  </si>
  <si>
    <t>https://www.searsoutlet.com/br/pdp/kenmore-62342-7-0-cu-ft-electric-dryer-white/142357?sortBy=1&amp;uid=62883200</t>
  </si>
  <si>
    <t>WED95HEDC</t>
  </si>
  <si>
    <t>https://www.searsoutlet.com/br/pdp/whirlpool-wed95hedc-7-4-cu-ft-duet-electric-dryer-chrome-shadow/204553?sortBy=1&amp;uid=63041648</t>
  </si>
  <si>
    <t>DLE4970W</t>
  </si>
  <si>
    <t>https://www.searsoutlet.com/br/pdp/lg-dle4970w-7-3-cu-ft-electric-dryer-w-sensor-dry-technology/130485?sortBy=1&amp;uid=41815819</t>
  </si>
  <si>
    <t>WED9290FC</t>
  </si>
  <si>
    <t>https://www.searsoutlet.com/br/pdp/whirlpool-wed9290fc-27-inch-7-4-cu-ft-ventless-electric-dryer-with-wrinkle-shield/356655?sortBy=1&amp;uid=41666023</t>
  </si>
  <si>
    <t>DVE45N5300W/A3</t>
  </si>
  <si>
    <t>https://www.searsoutlet.com/br/pdp/samsung-dve45n5300w-a3-7-5-cu-ft-electric-dryer-white/192873?sortBy=1&amp;uid=62918464</t>
  </si>
  <si>
    <t>MED8630HC</t>
  </si>
  <si>
    <t>https://www.searsoutlet.com/br/pdp/maytag-med8630hc-7-3-cu-ft-240-volt-metallic-slate-stackable-electric-vented-dryer/354579?sortBy=1&amp;uid=62461791</t>
  </si>
  <si>
    <t>DVE55M9600W/A3</t>
  </si>
  <si>
    <t>https://www.searsoutlet.com/br/pdp/samsung-dve55m9600w-a3-7-5-cu-ft-flexdry-electric-dryer-white/178051?sortBy=1&amp;uid=56932569</t>
  </si>
  <si>
    <t>DV45H7000EW</t>
  </si>
  <si>
    <t>https://www.searsoutlet.com/br/pdp/samsung-dv45h7000ew-7-4-cu-ft-electric-dryer-white/128038?sortBy=1&amp;uid=62511065</t>
  </si>
  <si>
    <t>DLEX8000W</t>
  </si>
  <si>
    <t>https://www.searsoutlet.com/br/pdp/lg-dlex8000w-9-0-cu-ft-mega-capacity-steam-electric-dryer-w-sensor-dry-white/199091?sortBy=1&amp;uid=38391555</t>
  </si>
  <si>
    <t>DLEC855W</t>
  </si>
  <si>
    <t>https://www.searsoutlet.com/br/pdp/lg-dlec855w-4-2-cu-ft-compact-electric-dryer/87531?sortBy=1&amp;uid=41225551</t>
  </si>
  <si>
    <t>DVE45N5300V/A3</t>
  </si>
  <si>
    <t>https://www.searsoutlet.com/br/pdp/samsung-dve45n5300v-a3-7-5-cu-ft-electric-dryer-black-stainless-steel/193293?sortBy=1&amp;uid=62892280</t>
  </si>
  <si>
    <t>DV56H9000EW</t>
  </si>
  <si>
    <t>https://www.searsoutlet.com/br/pdp/samsung-dv56h9000ew-9-5-cu-ft-electric-dryer-white/131134?sortBy=1&amp;uid=41740187</t>
  </si>
  <si>
    <t>DVE55M9600V/A3</t>
  </si>
  <si>
    <t>https://www.searsoutlet.com/br/pdp/samsung-dve55m9600v-a3-7-5-cu-ft-flexdry-electric-dryer-black-stainless-steel/178053?sortBy=1&amp;uid=62973561</t>
  </si>
  <si>
    <t>81592</t>
  </si>
  <si>
    <t>https://www.searsoutlet.com/br/pdp/kenmore-elite-81592-7-3-cu-ft-advanced-hybrid-dry-technology-heat-pump-electric-dryer-w-steam-white/143035?sortBy=1&amp;uid=43425179</t>
  </si>
  <si>
    <t>MED3500FW</t>
  </si>
  <si>
    <t>https://www.searsoutlet.com/br/pdp/maytag-med3500fw-7-4-cu-ft-electric-dryer-white/155925?sortBy=1&amp;uid=41665933</t>
  </si>
  <si>
    <t>https://www.searsoutlet.com/br/pdp/maytag-medb955fw-9-2-cu-ft-front-load-electric-dryer-w-powerdry-system-and-extra-moisture-sensor-white/160481?sortBy=1&amp;uid=62892103</t>
  </si>
  <si>
    <t>DLEX5780VE</t>
  </si>
  <si>
    <t>https://www.searsoutlet.com/br/pdp/lg-dlex5780ve-7-3-cu-ft-steam-electric-dryer-w-easyload-door-graphite-steel/151999?sortBy=1&amp;uid=41699113</t>
  </si>
  <si>
    <t>https://www.searsoutlet.com/br/pdp/ge-appliances-dskp333ecww-3-6-cu-ft-white-electric-dryer/10457?sortBy=1&amp;uid=62425481</t>
  </si>
  <si>
    <t>EIMED60LT</t>
  </si>
  <si>
    <t>https://www.searsoutlet.com/br/pdp/electrolux-eimed60lt-iq-touch-8-0-cu-ft-large-capacity-electric-dryer-titanium/119447?sortBy=1&amp;uid=41701867</t>
  </si>
  <si>
    <t>DLE7200WE</t>
  </si>
  <si>
    <t>https://www.searsoutlet.com/br/pdp/lg-dle7200we-7-3-cu-ft-smart-wi-fi-enabled-electric-dryer-w-sensor-dry-technology-white/175795?sortBy=1&amp;uid=63049205</t>
  </si>
  <si>
    <t>WED7300DW</t>
  </si>
  <si>
    <t>https://www.searsoutlet.com/br/pdp/whirlpool-wed7300dw-7-0-cu-ft-cabrio-electric-dryer-with-steam-white/141119?sortBy=1&amp;uid=62741812</t>
  </si>
  <si>
    <t>DVE50M7450W/A3</t>
  </si>
  <si>
    <t>https://www.searsoutlet.com/br/pdp/samsung-dve50m7450w-a3-7-4-cu-ft-electric-dryer-white/176263?sortBy=1&amp;uid=63056880</t>
  </si>
  <si>
    <t>DV42H5200EW</t>
  </si>
  <si>
    <t>https://www.searsoutlet.com/br/pdp/samsung-dv42h5200ew-7-5-cu-ft-electric-dryer-white/128730?sortBy=1&amp;uid=62883186</t>
  </si>
  <si>
    <t>WED8540FW</t>
  </si>
  <si>
    <t>https://www.searsoutlet.com/br/pdp/whirlpool-wed8540fw-7-4-cu-ft-stackable-electric-dryer/356660?sortBy=1&amp;uid=62894459</t>
  </si>
  <si>
    <t>GFD48ESPKRR</t>
  </si>
  <si>
    <t>https://www.searsoutlet.com/br/pdp/ge-appliances-gfd48espkrr-8-3-cu-ft-front-load-electric-dryer-w-steam-red/357568?sortBy=1&amp;uid=62964494</t>
  </si>
  <si>
    <t>DV42H5600EP/A3</t>
  </si>
  <si>
    <t>https://www.searsoutlet.com/br/pdp/samsung-dv42h5600ep-a3-27-inch-front-load-electric-dryer-with-7-5-cu-ft-capacity/356737?sortBy=1&amp;uid=62896640</t>
  </si>
  <si>
    <t>WED92HEFU</t>
  </si>
  <si>
    <t>https://www.searsoutlet.com/br/pdp/whirlpool-wed92hefu-7-4-cu-ft-electric-dryer-w-advanced-moisture-sensing-diamond-steel/158465?sortBy=1&amp;uid=43263247</t>
  </si>
  <si>
    <t>DV45K6200EW/A3</t>
  </si>
  <si>
    <t>https://www.searsoutlet.com/br/pdp/samsung-dv45k6200ew-a3-dv45k6200ew-7-5-cu-ft-capacity-electric-dryer-white/159239?sortBy=1&amp;uid=41665949</t>
  </si>
  <si>
    <t>https://www.searsoutlet.com/br/pdp/ge-appliances-gtd45easjws-7-2-cu-ft-front-load-electric-dryer-white/148364?sortBy=1&amp;uid=63037213</t>
  </si>
  <si>
    <t>DLEX9000W</t>
  </si>
  <si>
    <t>https://www.searsoutlet.com/br/pdp/lg-dlex9000w-9-0-cu-ft-mega-capacity-smart-wi-fi-enabled-electric-dryer-w-turbosteam-white/157259?sortBy=1&amp;uid=47788853</t>
  </si>
  <si>
    <t>Admiral</t>
  </si>
  <si>
    <t>AED4516HW</t>
  </si>
  <si>
    <t>https://www.searsoutlet.com/br/pdp/admiral-aed4516hw-6-5-cu-ft-top-load-electric-dryer-with-automatic-dryness-control/199247?sortBy=1&amp;uid=59180695</t>
  </si>
  <si>
    <t>https://www.searsoutlet.com/br/pdp/ge-appliances-gtd72ebsnws-7-4-cu-ft-electric-dryer-with-he-sensor-dry-white/357002?sortBy=1&amp;uid=63011080</t>
  </si>
  <si>
    <t>DVE22N6850X/A2</t>
  </si>
  <si>
    <t>https://www.searsoutlet.com/br/pdp/samsung-dve22n6850x-a2-24-front-load-electric-dryer-gray/198045?sortBy=1&amp;uid=62418487</t>
  </si>
  <si>
    <t>DVE60M9900W/A3</t>
  </si>
  <si>
    <t>https://www.searsoutlet.com/br/pdp/samsung-dve60m9900w-a3-7-5-cu-ft-flexdry-electric-dryer-white/178055?sortBy=1&amp;uid=62736859</t>
  </si>
  <si>
    <t>DLEX4370W</t>
  </si>
  <si>
    <t>https://www.searsoutlet.com/br/pdp/lg-dlex4370w-7-4-cu-ft-ultra-large-capacity-electric-dryer-w-turbosteam-white/175745?sortBy=1&amp;uid=53547151</t>
  </si>
  <si>
    <t>DV56H9100EW</t>
  </si>
  <si>
    <t>https://www.searsoutlet.com/br/pdp/samsung-dv56h9100ew-9-5-cu-ft-front-load-electric-dryer-white/204157?sortBy=1&amp;uid=41739419</t>
  </si>
  <si>
    <t>DVE50R5200W/A3</t>
  </si>
  <si>
    <t>https://www.searsoutlet.com/br/pdp/samsung-dve50r5200w-a3-7-4-cu-ft-electric-dryer-with-sensor-dry-white/206407?sortBy=1&amp;uid=63013093</t>
  </si>
  <si>
    <t>https://www.searsoutlet.com/br/pdp/lg-dlex4370k-7-4-cu-ft-ultra-large-capacity-electric-dryer-w-turbosteam-black-stainless/175747?sortBy=1&amp;uid=44013463</t>
  </si>
  <si>
    <t>DVE45M5500Z/A3</t>
  </si>
  <si>
    <t>https://www.searsoutlet.com/br/pdp/samsung-dve45m5500z-a3-7-4-cu-ft-front-load-electric-dryer-azure-blue/183391?sortBy=1&amp;uid=62448905</t>
  </si>
  <si>
    <t>https://www.searsoutlet.com/br/pdp/whirlpool-ldr3822pq-3-4-cu-ft-120v-electric-dryer-white/28471?sortBy=1&amp;uid=62823832</t>
  </si>
  <si>
    <t>https://www.searsoutlet.com/br/pdp/electrolux-efme627utt-8-0-cu-ft-front-load-electric-dryer-w-steam-titanium/193711?sortBy=1&amp;uid=45009287</t>
  </si>
  <si>
    <t>DLEX5000V</t>
  </si>
  <si>
    <t>https://www.searsoutlet.com/br/pdp/lg-dlex5000v-7-4-cu-ft-smart-electric-dryer-with-turbosteam-technology-graphite-steel/151838?sortBy=1&amp;uid=41686133</t>
  </si>
  <si>
    <t>DV501AEW</t>
  </si>
  <si>
    <t>https://www.searsoutlet.com/br/pdp/samsung-dv501aew-27-inch-electric-dryer-with-7-5-cu-ft-capacity/356550?sortBy=1&amp;uid=62896717</t>
  </si>
  <si>
    <t>GTD86ESPJMC</t>
  </si>
  <si>
    <t>https://www.searsoutlet.com/br/pdp/ge-appliances-gtd86espjmc-7-8-cu-ft-electric-dryer-metallic/204153?sortBy=1&amp;uid=42758627</t>
  </si>
  <si>
    <t>MED7000XW</t>
  </si>
  <si>
    <t>https://www.searsoutlet.com/br/pdp/maytag-med7000xw-7-4-cu-ft-electric-dryer/199235?sortBy=1&amp;uid=41712031</t>
  </si>
  <si>
    <t>MEDP575GW</t>
  </si>
  <si>
    <t>https://www.searsoutlet.com/br/pdp/maytag-medp575gw-heritage-7-4-cu-ft-white-front-load-electric-dryer/356663?sortBy=1&amp;uid=63025458</t>
  </si>
  <si>
    <t>PFDS455ELMG</t>
  </si>
  <si>
    <t>https://www.searsoutlet.com/br/pdp/ge-pfds455elmg-profile-series-7-5-cu-ft-steam-electric-dryer/209565?sortBy=1&amp;uid=41720487</t>
  </si>
  <si>
    <t>https://www.searsoutlet.com/br/pdp/ge-gtd84ecpndg-7-4-cu-ft-black-electric-dryer/358114?sortBy=1&amp;uid=63061252</t>
  </si>
  <si>
    <t>81722</t>
  </si>
  <si>
    <t>https://www.searsoutlet.com/br/pdp/kenmore-elite-81722-7-4-cu-ft-electric-steam-dryer-white/355549?sortBy=1&amp;uid=41829887</t>
  </si>
  <si>
    <t>MED7100DC</t>
  </si>
  <si>
    <t>https://www.searsoutlet.com/br/pdp/maytag-med7100dc-7-4-cu-ft-maxima-electric-dryer-w-stainless-steel-drum-metallic-slate/355525?sortBy=1&amp;uid=41739409</t>
  </si>
  <si>
    <t>81462</t>
  </si>
  <si>
    <t>https://www.searsoutlet.com/br/pdp/kenmore-81462-7-4-cu-ft-smart-wi-fi-enabled-electric-dryer-w-accela-steam-white/356449?sortBy=1&amp;uid=63013275</t>
  </si>
  <si>
    <t>EFME627UIW</t>
  </si>
  <si>
    <t>https://www.searsoutlet.com/br/pdp/electrolux-efme627uiw-8-0-cu-ft-front-load-electric-dryer-w-steam-island-white/193709?sortBy=1&amp;uid=41665971</t>
  </si>
  <si>
    <t>84132</t>
  </si>
  <si>
    <t>https://www.searsoutlet.com/br/pdp/kenmore-elite-84132-8-0-cu-ft-steam-electric-dryer/355533?sortBy=1&amp;uid=62973407</t>
  </si>
  <si>
    <t>81563</t>
  </si>
  <si>
    <t>https://www.searsoutlet.com/br/pdp/kenmore-81563-7-4-cu-ft-smart-wi-fi-enabled-electric-dryer-w-accela-steam-metallic-silver/357057?sortBy=1&amp;uid=63023161</t>
  </si>
  <si>
    <t>GFD48ESSKWW</t>
  </si>
  <si>
    <t>https://www.searsoutlet.com/br/pdp/ge-appliances-gfd48esskww-8-3-cu-ft-front-load-electric-dryer-w-steam-white/355407?sortBy=1&amp;uid=61956263</t>
  </si>
  <si>
    <t>https://www.searsoutlet.com/br/pdp/whirlpool-wed9620hc-7-4-cu-ft-electric-dryer-chrome/296083?sortBy=1&amp;uid=63011379</t>
  </si>
  <si>
    <t>MED9000YW</t>
  </si>
  <si>
    <t>https://www.searsoutlet.com/br/pdp/maytag-med9000yw-27-inch-electric-dryer-with-7-4-cu-ft-capacity/356556?sortBy=1&amp;uid=62896616</t>
  </si>
  <si>
    <t>EIMED55IIW</t>
  </si>
  <si>
    <t>https://www.searsoutlet.com/br/pdp/electrolux-eimed55iiw-iq-touch-8-0-cu-ft-island-white-steam-electric-dryer/209459?sortBy=1&amp;uid=59594725</t>
  </si>
  <si>
    <t>MGDB766FW</t>
  </si>
  <si>
    <t>https://www.searsoutlet.com/br/pdp/maytag-mgdb766fw-7-0-cu-ft-white-electric-dryer/358388?sortBy=1&amp;uid=63068995</t>
  </si>
  <si>
    <t>DVE50M7450AP</t>
  </si>
  <si>
    <t>https://www.searsoutlet.com/br/pdp/dve50m7450ap-7-4-cu-ft-electric-dryer-platinum/184027?sortBy=1&amp;uid=62816522</t>
  </si>
  <si>
    <t>WED97HEDU</t>
  </si>
  <si>
    <t>https://www.searsoutlet.com/br/pdp/whirlpool-wed97hedu-7-4-cu-ft-duet-electric-dryer-w-silentsteel-drum-diamond-steel/209557?sortBy=1&amp;uid=41662995</t>
  </si>
  <si>
    <t>https://www.searsoutlet.com/br/pdp/whirlpool-whd3090gw-24-4-3-cu-ft-white-electric-dryer-with-10-cycles/294017?sortBy=1&amp;uid=62488301</t>
  </si>
  <si>
    <t>WED8800YW</t>
  </si>
  <si>
    <t>https://www.searsoutlet.com/br/pdp/whirlpool-wed8800yw-7-6-cu-ft-cabrio-platinum-steam-electric-dryer-w-static-reduce-white/209515?sortBy=1&amp;uid=41993713</t>
  </si>
  <si>
    <t>84130</t>
  </si>
  <si>
    <t>https://www.searsoutlet.com/br/pdp/kenmore-elite-84130-8-0-cu-ft-steam-electric-dryer/355505?sortBy=1&amp;uid=41837651</t>
  </si>
  <si>
    <t>MEDB766FW</t>
  </si>
  <si>
    <t>https://www.searsoutlet.com/br/pdp/maytag-medb766fw-7-0-cu-ft-white-electric-dryer-with-steam-enhanced-cycle/293949?sortBy=1&amp;uid=62491445</t>
  </si>
  <si>
    <t>EIMED60LSS</t>
  </si>
  <si>
    <t>https://www.searsoutlet.com/br/pdp/electrolux-eimed60lss-8-0-cu-ft-large-capacity-electric-dryer-silver-sands/355529?sortBy=1&amp;uid=42061475</t>
  </si>
  <si>
    <t>https://www.searsoutlet.com/br/pdp/whirlpool-ced9160gw-27-inch-commercial-electric-single-pocket-dryer/356661?sortBy=1&amp;uid=62894442</t>
  </si>
  <si>
    <t>DV457EVGSWR</t>
  </si>
  <si>
    <t>https://www.searsoutlet.com/br/pdp/samsung-dv457evgswr-7-5-cu-ft-steam-electric-dryer-w-touch-screen-white/199095?sortBy=1&amp;uid=38969579</t>
  </si>
  <si>
    <t>GFDR270EHWW</t>
  </si>
  <si>
    <t>https://www.searsoutlet.com/br/pdp/ge-appliances-gfdr270ehww-8-1-cu-ft-rightheight-design-electric-dryer-w-steam-white/357567?sortBy=1&amp;uid=62973482</t>
  </si>
  <si>
    <t>61622</t>
  </si>
  <si>
    <t>https://www.searsoutlet.com/br/pdp/kenmore-elite-61622-7-3-cu-ft-electric-dryer-w-steam-white/209511?sortBy=1&amp;uid=63074759</t>
  </si>
  <si>
    <t>81532</t>
  </si>
  <si>
    <t>https://www.searsoutlet.com/br/pdp/kenmore-elite-81532-7-4-cu-ft-electric-dryer-white/355521?sortBy=1&amp;uid=41743323</t>
  </si>
  <si>
    <t>GFD49ERPKDG</t>
  </si>
  <si>
    <t>https://www.searsoutlet.com/br/pdp/ge-appliances-gfd49erpkdg-8-3-cu-ft-capacity-front-load-electric-dryer-gray/178049?sortBy=1&amp;uid=54812403</t>
  </si>
  <si>
    <t>WED8700EC</t>
  </si>
  <si>
    <t>https://www.searsoutlet.com/br/pdp/whirlpool-wed8700ec-8-8-cu-ft-smart-cabrio-electric-dryer-w-laundry-app-chrome-shadow/159365?sortBy=1&amp;uid=43358817</t>
  </si>
  <si>
    <t>DVE54R7600C/A3</t>
  </si>
  <si>
    <t>https://www.searsoutlet.com/br/pdp/samsung-dve54r7600c-a3-7-4-cu-ft-electric-dryer-with-steam-sanitize-champagne/356839?sortBy=1&amp;uid=63050909</t>
  </si>
  <si>
    <t>DV48J7700EW</t>
  </si>
  <si>
    <t>https://www.searsoutlet.com/br/pdp/samsung-dv48j7700ew-7-4-cu-ft-electric-dryer/204533?sortBy=1&amp;uid=62807640</t>
  </si>
  <si>
    <t>FARE4044MW</t>
  </si>
  <si>
    <t>https://www.searsoutlet.com/br/pdp/frigidaire-fare4044mw-affinity-7-0-cu-ft-electric-dryer-w-stainless-steel-tumbler-white/209521?sortBy=1&amp;uid=54134783</t>
  </si>
  <si>
    <t>GTD72EBPNDG</t>
  </si>
  <si>
    <t>https://www.searsoutlet.com/br/pdp/ge-gtd72ebpndg-7-4-cu-ft-diamond-gray-electric-dryer/358113?sortBy=1&amp;uid=63080502</t>
  </si>
  <si>
    <t>61523</t>
  </si>
  <si>
    <t>https://www.searsoutlet.com/br/pdp/kenmore-elite-61523-7-3-cu-ft-electric-dryer-metallic/204521?sortBy=1&amp;uid=40958949</t>
  </si>
  <si>
    <t>DV52J8700EP/A2</t>
  </si>
  <si>
    <t>https://www.searsoutlet.com/br/pdp/samsung-dv52j8700ep-a2-7-4-cu-ft-large-capacity-electric-front-load-dryer-platinum/192101?sortBy=1&amp;uid=53954497</t>
  </si>
  <si>
    <t>MED6000XW</t>
  </si>
  <si>
    <t>https://www.searsoutlet.com/br/pdp/maytag-med6000xw-7-4-cu-ft-electric-steam-dryer-white/204557?sortBy=1&amp;uid=41739411</t>
  </si>
  <si>
    <t>GFD45ESPKDG</t>
  </si>
  <si>
    <t>https://www.searsoutlet.com/br/pdp/ge-gfd45espkdg-27-inch-7-5-cu-ft-front-load-electric-dryer/356622?sortBy=1&amp;uid=63023115</t>
  </si>
  <si>
    <t>WED92HEFBD</t>
  </si>
  <si>
    <t>https://www.searsoutlet.com/br/pdp/whirlpool-wed92hefbd-7-4-cu-ft-electric-dryer-w-advanced-moisture-sensing-black-diamond/156421?sortBy=1&amp;uid=62973461</t>
  </si>
  <si>
    <t>DVE54R7200W/A3</t>
  </si>
  <si>
    <t>https://www.searsoutlet.com/br/pdp/samsung-dve54r7200w-a3-7-4-cu-ft-electric-dryer-with-steam-sanitize-white/355059?sortBy=1&amp;uid=63061745</t>
  </si>
  <si>
    <t>EWMED70JIW</t>
  </si>
  <si>
    <t>https://www.searsoutlet.com/br/pdp/electrolux-ewmed70jiw-8-cu-ft-steam-electric-dryer-island-white/192597?sortBy=1&amp;uid=41665963</t>
  </si>
  <si>
    <t>MED8100DC</t>
  </si>
  <si>
    <t>https://www.searsoutlet.com/br/pdp/maytag-med8100dc-7-4-cu-ft-maxima-electric-dryer-w-stainless-steel-drum-metallic-slate/355527?sortBy=1&amp;uid=41706265</t>
  </si>
  <si>
    <t>WED97HEDC</t>
  </si>
  <si>
    <t>https://www.searsoutlet.com/br/pdp/whirlpool-wed97hedc-7-4-cu-ft-duet-electric-dryer-w-silentsteel-drum-chrome-shadow/204555?sortBy=1&amp;uid=40220931</t>
  </si>
  <si>
    <t>MED6000AW</t>
  </si>
  <si>
    <t>https://www.searsoutlet.com/br/pdp/maytag-med6000aw-7-4-cu-ft-electric-dryer-w-steam-white/357566?sortBy=1&amp;uid=62458095</t>
  </si>
  <si>
    <t>GFDN240ELWW</t>
  </si>
  <si>
    <t>https://www.searsoutlet.com/br/pdp/ge-gfdn240elww-7-0-cu-ft-electric-dryer/209563?sortBy=1&amp;uid=41674461</t>
  </si>
  <si>
    <t>WED7990XG</t>
  </si>
  <si>
    <t>https://www.searsoutlet.com/br/pdp/whirlpool-wed7990xg-vantage-7-4-cu-ft-high-efficiency-electric-steam-dryer/199231?sortBy=1&amp;uid=62973505</t>
  </si>
  <si>
    <t>DLEX5000W</t>
  </si>
  <si>
    <t>https://www.searsoutlet.com/br/pdp/lg-dlex5000w-7-4-cu-ft-smart-wi-fi-enabled-electric-dryer-w-turbosteam-technology-white/154349?sortBy=1&amp;uid=41689137</t>
  </si>
  <si>
    <t>WED8600YW</t>
  </si>
  <si>
    <t>https://www.searsoutlet.com/br/pdp/whirlpool-wed8600yw-7-6-cu-ft-electric-dryer-w-steam-cycle-white/209513?sortBy=1&amp;uid=43857039</t>
  </si>
  <si>
    <t>81593</t>
  </si>
  <si>
    <t>https://www.searsoutlet.com/br/pdp/kenmore-elite-81593-7-3-cu-ft-advanced-hybrid-dry-technology-heat-pump-electric-dryer-w-steam-metallic-silver/142962?sortBy=1&amp;uid=62866500</t>
  </si>
  <si>
    <t>81102</t>
  </si>
  <si>
    <t>https://www.searsoutlet.com/br/pdp/kenmore-elite-81102-8-0-cu-ft-steam-electric-dryer/209545?sortBy=1&amp;uid=41825677</t>
  </si>
  <si>
    <t>https://www.searsoutlet.com/br/pdp/whirlpool-wed7500gc-7-4-cu-ft-electric-dryer-chrome-shadow/205347?sortBy=1&amp;uid=62949716</t>
  </si>
  <si>
    <t>69478</t>
  </si>
  <si>
    <t>https://www.searsoutlet.com/br/pdp/kenmore-elite-69478-7-3-cu-ft-electric-steam-dryer-w-lcd-colortouch-display-orange/357543?sortBy=1&amp;uid=61981929</t>
  </si>
  <si>
    <t>EFME517STT</t>
  </si>
  <si>
    <t>https://www.searsoutlet.com/br/pdp/electrolux-efme517stt-8-0-cu-ft-electric-dryer-w-instant-refresh-titanium/160141?sortBy=1&amp;uid=59236391</t>
  </si>
  <si>
    <t>DVE50R8500V/A3</t>
  </si>
  <si>
    <t>https://www.searsoutlet.com/br/pdp/samsung-dve50r8500v-a3-7-5-cu-ft-smart-front-load-electric-dryer-w-steam-sanitize-black-stainless/355057?sortBy=1&amp;uid=62951846</t>
  </si>
  <si>
    <t>https://www.searsoutlet.com/br/pdp/kenmore-elite-69472-7-3-cu-ft-electric-steam-dryer-w-lcd-colortouch-display-white/199233?sortBy=1&amp;uid=62866445</t>
  </si>
  <si>
    <t>WED90HEFC</t>
  </si>
  <si>
    <t>https://www.searsoutlet.com/br/pdp/whirlpool-wed90hefc-7-4-cu-ft-electric-dryer-chrome-shadow/157307?sortBy=1&amp;uid=42990871</t>
  </si>
  <si>
    <t>EIED50LIW</t>
  </si>
  <si>
    <t>https://www.searsoutlet.com/br/pdp/electrolux-eied50liw-8-0-cu-ft-electric-dryer-w-iq-touch-controls-island-white/209571?sortBy=1&amp;uid=41701865</t>
  </si>
  <si>
    <t>EWMED70JSS</t>
  </si>
  <si>
    <t>https://www.searsoutlet.com/br/pdp/electrolux-ewmed70jss-8-0-cu-ft-steam-electric-silver-sand-dryer/209573?sortBy=1&amp;uid=62963725</t>
  </si>
  <si>
    <t>Vent Type</t>
  </si>
  <si>
    <t>Vented</t>
  </si>
  <si>
    <t>Drum Size</t>
  </si>
  <si>
    <t>120</t>
  </si>
  <si>
    <t>AJ Madison</t>
  </si>
  <si>
    <t>https://www.ajmadison.com/cgi-bin/ajmadison/DSKP333ECWW.html</t>
  </si>
  <si>
    <t>https://www.ajmadison.com/cgi-bin/ajmadison/LDR3822PQ.html</t>
  </si>
  <si>
    <t>NEC3120FW</t>
  </si>
  <si>
    <t>https://www.ajmadison.com/cgi-bin/ajmadison/NEC3120FW.html</t>
  </si>
  <si>
    <t>Round Volts</t>
  </si>
  <si>
    <t>Average Unit ECD Cost</t>
  </si>
  <si>
    <t>Energy Star?</t>
  </si>
  <si>
    <t>DLG7301VE</t>
  </si>
  <si>
    <t>Yes</t>
  </si>
  <si>
    <t>https://www.bestbuy.com/site/lg-7-3-cu-ft-9-cycle-gas-dryer-graphite-steel/6321763.p?skuId=6321763</t>
  </si>
  <si>
    <t>DLGX8101V</t>
  </si>
  <si>
    <t>No</t>
  </si>
  <si>
    <t>https://www.bestbuy.com/site/lg-9-0-cu-ft-14-cycle-gas-dryer-with-steam-graphite-steel/5149405.p?skuId=5149405</t>
  </si>
  <si>
    <t>DVG54M8750V</t>
  </si>
  <si>
    <t>https://www.bestbuy.com/site/samsung-7-4-cu-ft-capacity-12-cycle-gas-dryer-with-multisteam-fingerprint-resistant-black-stainless-steel/5712055.p?skuId=5712055</t>
  </si>
  <si>
    <t>NGD5800HW</t>
  </si>
  <si>
    <t>https://www.bestbuy.com/site/amana-7-4-cu-ft-12-cycle-gas-dryer-white/6373012.p?skuId=6373012</t>
  </si>
  <si>
    <t>DV40J3000GW</t>
  </si>
  <si>
    <t>https://www.bestbuy.com/site/samsung-7-2-cu-ft-8-cycle-gas-dryer-white/2878464.p?skuId=2878464</t>
  </si>
  <si>
    <t>DVG60M9900V</t>
  </si>
  <si>
    <t>https://www.bestbuy.com/site/samsung-7-5-cu-ft-capacity-13-cycle-flexdry-gas-dryer-with-multisteam-fingerprint-resistant-black-stainless-steel/5712436.p?skuId=5712436</t>
  </si>
  <si>
    <t>DVG55M9600V</t>
  </si>
  <si>
    <t>https://www.bestbuy.com/site/samsung-7-5-cu-ft-capacity-13-cycle-flexdry-gas-dryer-with-multisteam-fingerprint-resistant-black-stainless-steel/5712426.p?skuId=5712426</t>
  </si>
  <si>
    <t>DVG54R7600W</t>
  </si>
  <si>
    <t>https://www.bestbuy.com/site/samsung-7-4-cu-ft-12-cycle-gas-dryer-with-steam-white/6357438.p?skuId=6357438</t>
  </si>
  <si>
    <t>CGM2745FQ</t>
  </si>
  <si>
    <t>https://www.bestbuy.com/site/whirlpool-7-4-cu-ft-3-cycle-commercial-gas-dryer-white/6234545.p?skuId=6234545</t>
  </si>
  <si>
    <t>CGD9150GW</t>
  </si>
  <si>
    <t>https://www.bestbuy.com/site/whirlpool-6-7-cu-ft-3-cycle-commercial-gas-dryer-white/6234533.p?skuId=6234533</t>
  </si>
  <si>
    <t>DVG54R7600C</t>
  </si>
  <si>
    <t>https://www.bestbuy.com/site/samsung-7-4-cu-ft-12-cycle-gas-dryer-with-steam-champagne/6357437.p?skuId=6357437</t>
  </si>
  <si>
    <t>CGD9160GW</t>
  </si>
  <si>
    <t>https://www.bestbuy.com/site/whirlpool-6-7-cu-ft-3-cycle-commercial-gas-dryer/6234534.p?skuId=6234534</t>
  </si>
  <si>
    <t>MGDB955FW</t>
  </si>
  <si>
    <t>https://www.bestbuy.com/site/maytag-9-2-cu-ft-10-cycle-gas-dryer-with-steam-white/5329713.p?skuId=5329713</t>
  </si>
  <si>
    <t>DV45H7000GW</t>
  </si>
  <si>
    <t>https://www.bestbuy.com/site/samsung-7-4-cu-ft-9-cycle-gas-dryer-white/3747015.p?skuId=3747015</t>
  </si>
  <si>
    <t>DVG50R5200W/A3</t>
  </si>
  <si>
    <t>https://www.bestbuy.com/site/samsung-7-4-cu-ft-10-cycle-gas-dryer-white/6322990.p?skuId=6322990</t>
  </si>
  <si>
    <t>GTD33GASKWW</t>
  </si>
  <si>
    <t>https://www.bestbuy.com/site/ge-7-2-cu-ft-1-cycle-gas-dryer-white/5174908.p?skuId=5174908</t>
  </si>
  <si>
    <t>DVG50R5400W/A3</t>
  </si>
  <si>
    <t>https://www.bestbuy.com/site/samsung-7-4-cu-ft-12-cycle-gas-dryer-with-steam-white/6322989.p?skuId=6322989</t>
  </si>
  <si>
    <t>DLGX7701WE</t>
  </si>
  <si>
    <t>https://www.bestbuy.com/site/lg-9-0-cu-ft-14-cycle-steam-gas-dryer-white/2601393.p?skuId=2601393</t>
  </si>
  <si>
    <t>WGD9620HW</t>
  </si>
  <si>
    <t>https://www.bestbuy.com/site/whirlpool-7-4-cu-ft-37-cycle-gas-dryer-with-steam-white/6313753.p?skuId=6313753</t>
  </si>
  <si>
    <t>MGDB765FW</t>
  </si>
  <si>
    <t>https://www.bestbuy.com/site/maytag-7-4-cu-ft-9-cycle-gas-dryer-white/5802920.p?skuId=5802920</t>
  </si>
  <si>
    <t>GTD65GBSJWS</t>
  </si>
  <si>
    <t>https://www.bestbuy.com/site/ge-7-4-cu-ft-12-cycle-gas-dryer-white/4374303.p?skuId=4374303</t>
  </si>
  <si>
    <t>DVG52M7750W</t>
  </si>
  <si>
    <t>https://www.bestbuy.com/site/samsung-7-4-cu-ft-capacity-13-cycle-gas-dryer-with-multisteam-white/5712059.p?skuId=5712059</t>
  </si>
  <si>
    <t>NGD4655EW</t>
  </si>
  <si>
    <t>https://www.bestbuy.com/site/amana-6-5-cu-ft-11-cycle-gas-dryer-white/3073156.p?skuId=3073156</t>
  </si>
  <si>
    <t>DVG52M7750V</t>
  </si>
  <si>
    <t>https://www.bestbuy.com/site/samsung-samsung-7-4-cu-ft-capacity-gas-dryer-fingerprint-resistant-black-stainless-steel/5784011.p?skuId=5784011</t>
  </si>
  <si>
    <t>DVG50R5400V/A3</t>
  </si>
  <si>
    <t>https://www.bestbuy.com/site/samsung-7-4-cu-ft-12-cycle-gas-dryer-with-steam-fingerprint-resistant-black-stainless-steel/6322987.p?skuId=6322987</t>
  </si>
  <si>
    <t>DVG52M8650V</t>
  </si>
  <si>
    <t>https://www.bestbuy.com/site/samsung-7-4-cu-ft-12-cycle-high-efficiency-gas-dryer-with-steam-fingerprint-resistant-black-stainless-steel/5712057.p?skuId=5712057</t>
  </si>
  <si>
    <t>DVG50M7450W</t>
  </si>
  <si>
    <t>https://www.bestbuy.com/site/samsung-7-4-cu-ft-11-cycle-gas-dryer-with-steam-white/5712060.p?skuId=5712060</t>
  </si>
  <si>
    <t>DVG45R6300V/A3</t>
  </si>
  <si>
    <t>https://www.bestbuy.com/site/samsung-7-5-cu-ft-12-cycle-smart-wi-fi-gas-dryer-with-steam-fingerprint-resistant-black-stainless-steel/6323152.p?skuId=6323152</t>
  </si>
  <si>
    <t>DLGX9001V</t>
  </si>
  <si>
    <t>https://www.bestbuy.com/site/lg-9-0-cu-ft-14-cycle-smart-wi-fi-gas-steamdryer-sensor-dry-and-turbosteam-graphite-steel/4289714.p?skuId=4289714</t>
  </si>
  <si>
    <t>DLGX7801VE</t>
  </si>
  <si>
    <t>https://www.bestbuy.com/site/lg-7-3-cu-ft-14-cycle-gas-dryer-with-steam-graphite-steel/6329776.p?skuId=6329776</t>
  </si>
  <si>
    <t>WGD560LHW</t>
  </si>
  <si>
    <t>https://www.bestbuy.com/site/whirlpool-7-4-cu-ft-gas-dryer-white/6313747.p?skuId=6313747</t>
  </si>
  <si>
    <t>WGD9620HC</t>
  </si>
  <si>
    <t>https://www.bestbuy.com/site/whirlpool-7-4-cu-ft-37-cycle-gas-dryer-with-steam-chrome-shadow/6313750.p?skuId=6313750</t>
  </si>
  <si>
    <t>DLGX3901W</t>
  </si>
  <si>
    <t>https://www.bestbuy.com/site/lg-7-4-cu-ft-14-cycle-gas-dryer-with-steam-white/6181265.p?skuId=6181265</t>
  </si>
  <si>
    <t>DVG45M5500P</t>
  </si>
  <si>
    <t>https://www.bestbuy.com/site/samsung-7-5-cu-ft-10-cycle-gas-dryer-with-steam-platinum/5712032.p?skuId=5712032</t>
  </si>
  <si>
    <t>DLGX7801WE</t>
  </si>
  <si>
    <t>https://www.bestbuy.com/site/lg-7-3-cu-ft-14-cycle-gas-dryer-with-steam-white/6329771.p?skuId=6329771</t>
  </si>
  <si>
    <t>DLGX7901BE</t>
  </si>
  <si>
    <t>https://www.bestbuy.com/site/lg-7-3-cu-ft-14-cycle-gas-dryer-with-steam-black-steel/6329780.p?skuId=6329780</t>
  </si>
  <si>
    <t>DV42H5000GW</t>
  </si>
  <si>
    <t>https://www.bestbuy.com/site/samsung-7-5-cu-ft-9-cycle-gas-dryer-white/3458006.p?skuId=3458006</t>
  </si>
  <si>
    <t>GFD43GSSMWW</t>
  </si>
  <si>
    <t>https://www.bestbuy.com/site/ge-7-5-cu-ft-10-cycle-gas-dryer-white-on-white/6204035.p?skuId=6204035</t>
  </si>
  <si>
    <t>DLGX4371K</t>
  </si>
  <si>
    <t>https://www.bestbuy.com/site/lg-7-4-cu-ft-14-cycle-gas-dryer-with-steam-black-stainless-steel/5545800.p?skuId=5545800</t>
  </si>
  <si>
    <t>MGDC465HW</t>
  </si>
  <si>
    <t>https://www.bestbuy.com/site/maytag-7-cu-ft-12-cycle-gas-dryer-white/6189304.p?skuId=6189304</t>
  </si>
  <si>
    <t>DLGX3901B</t>
  </si>
  <si>
    <t>https://www.bestbuy.com/site/lg-7-4-cu-ft-14-cycle-gas-dryer-with-steam-black-steel/6321746.p?skuId=6321746</t>
  </si>
  <si>
    <t>DLGX4371W</t>
  </si>
  <si>
    <t>https://www.bestbuy.com/site/lg-7-4-cu-ft-14-cycle-gas-dryer-with-steam-white/5545201.p?skuId=5545201</t>
  </si>
  <si>
    <t>DV50K7500GV</t>
  </si>
  <si>
    <t>https://www.bestbuy.com/site/samsung-7-5-cu-ft-14-cycle-gas-dryer-with-steam-fingerprint-resistant-black-stainless-steel/4922818.p?skuId=4922818</t>
  </si>
  <si>
    <t>DLG3501W</t>
  </si>
  <si>
    <t>https://www.bestbuy.com/site/lg-7-4-cu-ft-10-cycle-smart-wi-fi-enabled-gas-dryer-white/6181264.p?skuId=6181264</t>
  </si>
  <si>
    <t>DV45K6500GV</t>
  </si>
  <si>
    <t>https://www.bestbuy.com/site/samsung-7-5-cu-ft-14-cycle-gas-dryer-with-steam-fingerprint-resistant-black-stainless-steel/4922810.p?skuId=4922810</t>
  </si>
  <si>
    <t>WGD7500GC</t>
  </si>
  <si>
    <t>https://www.bestbuy.com/site/whirlpool-7-4-cu-ft-26-cycle-gas-dryer-chrome-shadow/6126000.p?skuId=6126000</t>
  </si>
  <si>
    <t>DV45K6500GW</t>
  </si>
  <si>
    <t>https://www.bestbuy.com/site/samsung-7-5-cu-ft-14-cycle-gas-dryer-with-steam-white/4922817.p?skuId=4922817</t>
  </si>
  <si>
    <t>GTD42GASJWW</t>
  </si>
  <si>
    <t>https://www.bestbuy.com/site/ge-7-2-cu-ft-4-cycle-gas-dryer-white/4374310.p?skuId=4374310</t>
  </si>
  <si>
    <t>DLG7101W</t>
  </si>
  <si>
    <t>https://www.bestbuy.com/site/lg-7-3-cu-ft-8-cycle-gas-dryer-white/6273802.p?skuId=6273802</t>
  </si>
  <si>
    <t>WGD9620HBK</t>
  </si>
  <si>
    <t>https://www.bestbuy.com/site/whirlpool-7-4-cu-ft-37-cycle-gas-dryer-with-steam-black-shadow/6313754.p?skuId=6313754</t>
  </si>
  <si>
    <t>DLGX5001W</t>
  </si>
  <si>
    <t>https://www.bestbuy.com/site/lg-7-4-cu-ft-14-cycle-smart-wi-fi-gas-steamdryer-with-sensor-dry-and-turbosteam-white/4289711.p?skuId=4289711</t>
  </si>
  <si>
    <t>GTX33GASKWW</t>
  </si>
  <si>
    <t>https://www.bestbuy.com/site/ge-6-2-cu-ft-3-cycle-gas-dryer-white/5468500.p?skuId=5468500</t>
  </si>
  <si>
    <t>DVG45R6300W/A3</t>
  </si>
  <si>
    <t>https://www.bestbuy.com/site/samsung-7-5-cu-ft-12-cycle-gas-dryer-with-steam-white/6323153.p?skuId=6323153</t>
  </si>
  <si>
    <t>NS-FDRG67WH8A</t>
  </si>
  <si>
    <t>https://www.bestbuy.com/site/insignia-6-7-cu-ft-10-cycle-gas-dryer-white/5964036.p?skuId=5964036</t>
  </si>
  <si>
    <t>WGD4985EW</t>
  </si>
  <si>
    <t>https://www.bestbuy.com/site/whirlpool-5-9-cu-ft-14-cycle-high-efficiency-gas-dryer-white/4978244.p?skuId=4978244</t>
  </si>
  <si>
    <t>GFD45GSSMWW</t>
  </si>
  <si>
    <t>https://www.bestbuy.com/site/ge-7-5-cu-ft-13-cycle-gas-dryer-with-steam-white-on-white/6204043.p?skuId=6204043</t>
  </si>
  <si>
    <t>DLGX7601WE</t>
  </si>
  <si>
    <t>https://www.bestbuy.com/site/lg-7-3-cu-ft-14-cycle-gas-dryer-with-steam-white/5195703.p?skuId=5195703</t>
  </si>
  <si>
    <t>DVG45R6100W/A3</t>
  </si>
  <si>
    <t>https://www.bestbuy.com/site/samsung-7-5-cu-ft-10-cycle-gas-dryer-with-steam-white/6323155.p?skuId=6323155</t>
  </si>
  <si>
    <t>WGD8500DW</t>
  </si>
  <si>
    <t>https://www.bestbuy.com/site/whirlpool-cabrio-8-8-cu-ft-23-cycle-steam-gas-dryer-white/8790129.p?skuId=8790129</t>
  </si>
  <si>
    <t>GTD84GCSNWS</t>
  </si>
  <si>
    <t>https://www.bestbuy.com/site/ge-7-4-cu-ft-13-cycle-gas-dryer-with-steam-white-on-white-with-silver-backsplash/6360253.p?skuId=6360253</t>
  </si>
  <si>
    <t>DLG7301WE</t>
  </si>
  <si>
    <t>https://www.bestbuy.com/site/lg-7-3-cu-ft-9-cycle-gas-dryer-white/6321762.p?skuId=6321762</t>
  </si>
  <si>
    <t>DVG54R7200W</t>
  </si>
  <si>
    <t>https://www.bestbuy.com/site/samsung-7-4-cu-ft-10-cycle-gas-dryer-with-steam-white/6357441.p?skuId=6357441</t>
  </si>
  <si>
    <t>GTD72GBSNWS</t>
  </si>
  <si>
    <t>https://www.bestbuy.com/site/ge-7-4-cu-ft-12-cycle-gas-dryer-with-he-sensor-dry-white-on-white-with-silver-backsplash/6377879.p?skuId=6377879</t>
  </si>
  <si>
    <t>GTD72GBPNDG</t>
  </si>
  <si>
    <t>https://www.bestbuy.com/site/ge-7-4-cu-ft-12-cycle-gas-dryer-diamond-gray/6360252.p?skuId=6360252</t>
  </si>
  <si>
    <t>DVG45R6100C/A3</t>
  </si>
  <si>
    <t>https://www.bestbuy.com/site/samsung-7-5-cu-ft-10-cycle-gas-dryer-with-steam-champagne/6323154.p?skuId=6323154</t>
  </si>
  <si>
    <t>MGDB955FC</t>
  </si>
  <si>
    <t>https://www.bestbuy.com/site/maytag-9-2-cu-ft-10-cycle-gas-dryer-with-steam-chrome-shadow/5329717.p?skuId=5329717</t>
  </si>
  <si>
    <t>DLGX7601KE</t>
  </si>
  <si>
    <t>https://www.bestbuy.com/site/lg-7-3-cu-ft-14-cycle-gas-dryer-with-steam-black-stainless-steel/5195701.p?skuId=5195701</t>
  </si>
  <si>
    <t>MGD5630HW</t>
  </si>
  <si>
    <t>https://www.homedepot.com/p/Maytag-7-3-cu-ft-120-Volt-White-Stackable-Gas-Vented-Dryer-with-Quick-Dry-Cycle-ENERGY-STAR-MGD5630HW/308241495</t>
  </si>
  <si>
    <t>https://www.homedepot.com/p/Whirlpool-7-4-cu-ft-120-Volt-White-Stackable-Smart-Gas-Vented-Dryer-with-Remote-Start-ENERGY-STAR-WGD9620HW/308089262</t>
  </si>
  <si>
    <t>WGD5620HW</t>
  </si>
  <si>
    <t>https://www.homedepot.com/p/Whirlpool-7-4-cu-ft-120-Volt-White-Stackable-Gas-Vented-Dryer-with-Intuitive-Touch-Controls-WGD5620HW/308240103</t>
  </si>
  <si>
    <t>https://www.homedepot.com/p/Whirlpool-6-7-cu-ft-120-Volt-White-Commercial-Gas-Vented-Dryer-CGD9150GW/302712238</t>
  </si>
  <si>
    <t>https://www.homedepot.com/p/GE-7-2-cu-ft-120-Volt-White-Gas-Vented-Dryer-GTD33GASKWW/206824725</t>
  </si>
  <si>
    <t>DVG54R7600V</t>
  </si>
  <si>
    <t>https://www.homedepot.com/p/Samsung-7-4-cu-ft-120-Volt-Black-Stainless-Steel-Gas-Dryer-with-Steam-Sanitize-DVG54R7600V/311121846</t>
  </si>
  <si>
    <t>https://www.homedepot.com/p/LG-Electronics-7-3-cu-ft-Black-Steel-Gas-Dryer-with-TurboSteam-ENERGY-STAR-DLGX7901BE/309616915</t>
  </si>
  <si>
    <t>DLG3461W</t>
  </si>
  <si>
    <t>https://www.homedepot.com/p/LG-Electronics-7-4-cu-ft-White-Gas-Dryer-with-Sensor-Dry-and-Wi-Fi-Enabled-DLG3461W/310324691</t>
  </si>
  <si>
    <t>DVG50R5400V</t>
  </si>
  <si>
    <t>https://www.homedepot.com/p/Samsung-7-4-cu-ft-Fingerprint-Resistant-Black-Stainless-with-Steam-Sanitize-DVG50R5400V/309171743</t>
  </si>
  <si>
    <t>https://www.homedepot.com/p/LG-Electronics-7-3-cu-ft-White-Gas-Vented-Dryer-with-Easy-Load-Door-DLG7301WE/308666416</t>
  </si>
  <si>
    <t>https://www.homedepot.com/p/Whirlpool-6-7-cu-ft-120-Volt-White-Commercial-Gas-Vented-Dryer-CGD9160GW/302701150</t>
  </si>
  <si>
    <t>MGD6630HC</t>
  </si>
  <si>
    <t>https://www.homedepot.com/p/Maytag-7-3-cu-ft-120-Volt-Metallic-Slate-Stackable-Gas-Vented-Dryer-with-Steam-and-Quick-Dry-Cycle-ENERGY-STAR-MGD6630HC/308241594</t>
  </si>
  <si>
    <t>DLGX9501K</t>
  </si>
  <si>
    <t>https://www.homedepot.com/p/LG-SIGNATURE-9-0-cu-ft-Smart-Gas-Dryer-with-Turbo-Steam-and-WiFi-Enabled-in-Black-Stainless-Steel-DLGX9501K/207024867</t>
  </si>
  <si>
    <t>https://www.homedepot.com/p/GE-7-2-cu-ft-120-Volt-White-Gas-Vented-Dryer-GTD42GASJWW/206355463</t>
  </si>
  <si>
    <t>https://www.homedepot.com/p/GE-6-2-cu-ft-120-Volt-White-Gas-Vented-Dryer-GTX33GASKWW/206824739</t>
  </si>
  <si>
    <t>https://www.homedepot.com/p/Whirlpool-7-4-cu-ft-120-Volt-White-Commercial-Gas-Vented-Dryer-CGM2745FQ/301847935</t>
  </si>
  <si>
    <t>https://www.homedepot.com/p/Maytag-7-4-cu-ft-120-Volt-White-Gas-Vented-Dryer-with-Intellidry-Sensor-MGDB765FW/301981647</t>
  </si>
  <si>
    <t>GTD75GCPLDG</t>
  </si>
  <si>
    <t>https://www.homedepot.com/p/GE-7-4-cu-ft-120-Volt-Diamond-Gray-Gas-Vented-Dryer-with-Steam-and-Wi-Fi-Connected-ENERGY-STAR-GTD75GCPLDG/302557240</t>
  </si>
  <si>
    <t>https://www.homedepot.com/p/LG-Electronics-9-0-cu-ft-Smart-Gas-Dryer-with-Steam-and-WiFi-Enabled-in-Graphite-Steel-DLGX9001V/206730048</t>
  </si>
  <si>
    <t>https://www.homedepot.com/p/Amana-6-5-cu-ft-120-Volt-White-Gas-Vented-Dryer-NGD4655EW/206029545</t>
  </si>
  <si>
    <t>GTD84GCPNDG</t>
  </si>
  <si>
    <t>https://www.homedepot.com/p/GE-7-4-cu-ft-Diamond-Gray-Gas-Vented-Dryer-with-Steam-and-Wi-Fi-Connected-ENERGY-STAR-GTD84GCPNDG/311324407</t>
  </si>
  <si>
    <t>https://www.homedepot.com/p/Samsung-7-4-cu-ft-Gas-Dryer-with-Steam-in-Black-Stainless-ENERGY-STAR-DVG52M8650V/301207996</t>
  </si>
  <si>
    <t>https://www.homedepot.com/p/GE-7-5-cu-ft-120-Volt-White-Stackable-Gas-Vented-Dryer-ENERGY-STAR-GFD43GSSMWW/304311153</t>
  </si>
  <si>
    <t>https://www.homedepot.com/p/Maytag-7-0-cu-ft-120-Volt-White-Gas-Vented-Dryer-with-Wrinkle-Control-MGDC465HW/304752663</t>
  </si>
  <si>
    <t>GFD49GRPKRR</t>
  </si>
  <si>
    <t>https://www.homedepot.com/p/GE-8-3-cu-ft-120-Volt-Ruby-Red-Gas-Vented-Dryer-with-Steam-and-Right-Height-Design-ENERGY-STAR-GFD49GRPKRR/300382660</t>
  </si>
  <si>
    <t>https://www.homedepot.com/p/LG-Electronics-7-4-cu-ft-Ultra-Large-Capacity-Gas-Dryer-with-Sensor-Dry-and-Wi-Fi-Connectivity-in-White-DLG3501W/304171814</t>
  </si>
  <si>
    <t>https://www.homedepot.com/p/Samsung-7-4-cu-ft-Gas-Dryer-with-Steam-in-Black-Stainless-ENERGY-STAR-DVG54M8750V/301207994</t>
  </si>
  <si>
    <t>https://www.homedepot.com/p/GE-7-4-cu-ft-Diamond-Gray-Gas-Vented-Dryer-ENERGY-STAR-GTD72GBPNDG/311411343</t>
  </si>
  <si>
    <t>EFMG627UTT</t>
  </si>
  <si>
    <t>https://www.homedepot.com/p/Electrolux-8-0-cu-ft-Gas-Dryer-with-Steam-Predictive-Dry-and-Instant-Refresh-in-Titanium-EFMG627UTT/304692072</t>
  </si>
  <si>
    <t>GTD45GASJWS</t>
  </si>
  <si>
    <t>https://www.homedepot.com/p/GE-7-2-cu-ft-120-Volt-White-Gas-Vented-Dryer-GTD45GASJWS/206355462</t>
  </si>
  <si>
    <t>https://www.homedepot.com/p/Samsung-7-5-cu-ft-Gas-Dryer-with-Steam-in-White-ENERGY-STAR-DV45K6500GW/206984122</t>
  </si>
  <si>
    <t>DVG45R6300V</t>
  </si>
  <si>
    <t>https://www.homedepot.com/p/Samsung-7-5-cu-ft-Fingerprint-Resistant-Black-Stainless-Gas-Dryer-with-Steam-Sanitize-DVG45R6300V/309170687</t>
  </si>
  <si>
    <t>CSP2971HQ</t>
  </si>
  <si>
    <t>https://www.homedepot.com/p/Whirlpool-7-4-cu-ft-120-Volt-White-Gas-Double-Stacked-Commercial-Dryer-CSP2971HQ/308815423</t>
  </si>
  <si>
    <t>https://www.homedepot.com/p/LG-Electronics-7-3-cu-ft-Ultra-Large-High-Efficiency-Gas-Dryer-in-White-DLG7101W/304171376</t>
  </si>
  <si>
    <t>DVG50R8500V</t>
  </si>
  <si>
    <t>https://www.homedepot.com/p/Samsung-7-5-cu-ft-120-Volt-Black-Stainless-Steel-Front-Load-Gas-Dryer-with-Steam-Sanitize-Pedestals-Sold-Separately-DVG50R8500V/311130619</t>
  </si>
  <si>
    <t>https://www.homedepot.com/p/GE-7-5-cu-ft-Capacity-Front-Load-Gas-Dryer-with-Steam-in-White-GFD45GSSMWW/304310956</t>
  </si>
  <si>
    <t>EFDG317TIW</t>
  </si>
  <si>
    <t>https://www.homedepot.com/p/Electrolux-8-0-cu-ft-Gas-Dryer-in-White-ENERGY-STAR-EFDG317TIW/301611959</t>
  </si>
  <si>
    <t>https://www.homedepot.com/p/Samsung-7-5-Total-cu-ft-Gas-FlexDry-Dryer-with-Steam-in-Black-Stainless-DVG60M9900V/301229883</t>
  </si>
  <si>
    <t>https://www.homedepot.com/p/LG-Electronics-7-3-cu-ft-Ultra-Large-High-Efficiency-Gas-Steam-Dryer-EasyLoad-Door-Wi-Fi-Enabled-White-DLGX7801WE/309364239</t>
  </si>
  <si>
    <t>https://www.homedepot.com/p/Samsung-7-2-cu-ft-Gas-Dryer-in-White-DV40J3000GW/205932096</t>
  </si>
  <si>
    <t>FFRG4120SW</t>
  </si>
  <si>
    <t>https://www.homedepot.com/p/Frigidaire-6-7-cu-ft-White-Free-Standing-Gas-Dryer-FFRG4120SW/307250113</t>
  </si>
  <si>
    <t>WGD4950HW</t>
  </si>
  <si>
    <t>https://www.homedepot.com/p/Whirlpool-7-0-cu-ft-120-Volt-White-Gas-Vented-Dryer-with-AUTODRY-Drying-System-WGD4950HW/304751320</t>
  </si>
  <si>
    <t>GTX42GASJWW</t>
  </si>
  <si>
    <t>https://www.homedepot.com/p/GE-6-2-cu-ft-120-Volt-White-Gas-Vented-Dryer-GTX42GASJWW/206355479</t>
  </si>
  <si>
    <t>CGM2795JQ</t>
  </si>
  <si>
    <t>https://www.homedepot.com/p/Whirlpool-7-4-cu-ft-120-Volt-White-Commercial-Gas-Super-Capacity-Dryer-CGM2795JQ/309930900</t>
  </si>
  <si>
    <t>DLG7061VE</t>
  </si>
  <si>
    <t>https://www.homedepot.com/p/LG-Electronics-7-3-cu-ft-Graphite-Steel-Gas-Dryer-with-EasyLoad-Door-and-Sensor-Dry-Technology-DLG7061VE/310276813</t>
  </si>
  <si>
    <t>WGD6620HW</t>
  </si>
  <si>
    <t>https://www.homedepot.com/p/Whirlpool-7-4-cu-ft-120-Volt-White-Stackable-Gas-Dryer-with-Steam-and-Intuitive-Touch-Controls-ENERGY-STAR-WGD6620HW/308238183</t>
  </si>
  <si>
    <t>WGD8620HW</t>
  </si>
  <si>
    <t>https://www.homedepot.com/p/Whirlpool-7-4-cu-ft-120-Volt-White-Stackable-Gas-Vented-Dryer-with-Steam-and-Intuitive-Touch-Controls-ENERGY-STAR-WGD8620HW/308239998</t>
  </si>
  <si>
    <t>WGD49STBW</t>
  </si>
  <si>
    <t>https://www.homedepot.com/p/Whirlpool-7-0-cu-ft-120-Volt-White-Gas-Vented-Dryer-with-AccuDry-Steam-Refresh-WGD49STBW/205317240</t>
  </si>
  <si>
    <t>https://www.homedepot.com/p/Amana-7-4-cu-ft-White-Gas-Dryer-with-Sensor-NGD5800HW/310825775</t>
  </si>
  <si>
    <t>https://www.homedepot.com/p/Samsung-7-5-cu-ft-Gas-Dryer-in-White-DV42H5000GW/204993947</t>
  </si>
  <si>
    <t>https://www.homedepot.com/p/Whirlpool-7-4-cu-ft-120-Volt-HE-Chrome-Shadow-Gas-Vented-Dryer-with-AccuDry-and-Intuitive-Touch-Controls-WGD7500GC/303042363</t>
  </si>
  <si>
    <t>https://www.homedepot.com/p/Samsung-7-5-Total-cu-ft-Gas-FlexDry-Dryer-with-Steam-in-Black-Stainless-DVG55M9600V/301229881</t>
  </si>
  <si>
    <t>https://www.homedepot.com/p/Samsung-7-4-cu-ft-120-Volt-White-Gas-Vented-Dryer-with-Steam-Sanitize-and-Sensor-Dry-ENERGY-STAR-DVG54R7200W/311049705</t>
  </si>
  <si>
    <t>https://www.homedepot.com/p/Whirlpool-5-9-cu-ft-120-Volt-White-Gas-Vented-Dryer-with-Wrinkle-Shield-and-AutoDry-Drying-System-WGD4985EW/206855049</t>
  </si>
  <si>
    <t>DVG50R5200W</t>
  </si>
  <si>
    <t>https://www.homedepot.com/p/Samsung-7-4-cu-ft-White-Gas-Dryer-with-Sensor-Dry-DVG50R5200W/309171921</t>
  </si>
  <si>
    <t>GTD65GBPLDG</t>
  </si>
  <si>
    <t>https://www.homedepot.com/p/GE-7-4-cu-ft-120-Volt-Diamond-Gray-Gas-Vented-Dryer-ENERGY-STAR-GTD65GBPLDG/302557238</t>
  </si>
  <si>
    <t>DVG45M5500W</t>
  </si>
  <si>
    <t>https://www.homedepot.com/p/Samsung-7-5-cu-ft-Gas-Dryer-with-Steam-in-White-ENERGY-STAR-DVG45M5500W/301207061</t>
  </si>
  <si>
    <t>https://www.homedepot.com/p/LG-Electronics-7-4-cu-ft-Black-Steel-Ultra-Large-Capacity-Gas-Dryer-with-Sensor-Dry-TurboSteam-and-Wi-Fi-Enabled-DLGX3901B/308744002</t>
  </si>
  <si>
    <t>WGD4850HW</t>
  </si>
  <si>
    <t>https://www.homedepot.com/p/Whirlpool-7-0-cu-ft-120-Volt-White-Gas-Dryer-with-AutoDry-Drying-System-WGD4850HW/304756766</t>
  </si>
  <si>
    <t>https://www.homedepot.com/p/Samsung-7-4-cu-ft-Gas-Dryer-with-Steam-in-Black-Stainless-ENERGY-STAR-DVG52M7750V/301531350</t>
  </si>
  <si>
    <t>EFMG527UTT</t>
  </si>
  <si>
    <t>https://www.homedepot.com/p/Electrolux-8-0-cu-ft-Front-Load-Perfect-Steam-Gas-Dryer-with-LuxCare-Dry-and-Instant-Refresh-in-Titanium-EFMG527UTT/304701425</t>
  </si>
  <si>
    <t>EFMG427UIW</t>
  </si>
  <si>
    <t>https://www.homedepot.com/p/Electrolux-8-0-cu-ft-Front-Load-Gas-Dryer-with-Perfect-Steam-in-White-EFMG427UIW/304700509</t>
  </si>
  <si>
    <t>https://www.homedepot.com/p/LG-Electronics-9-0-cu-ft-Graphite-Steel-Gas-Dryer-with-TrueSteam-DLGX8101V/207024883</t>
  </si>
  <si>
    <t>https://www.homedepot.com/p/Samsung-7-4-cu-ft-Gas-Dryer-with-Steam-in-White-DVG50M7450W/301207989</t>
  </si>
  <si>
    <t>DVG45R6100C</t>
  </si>
  <si>
    <t>https://www.homedepot.com/p/Samsung-7-5-cu-ft-Champagne-Gas-Dryer-with-Steam-DVG45R6100C/309167985</t>
  </si>
  <si>
    <t>https://www.homedepot.com/p/LG-Electronics-7-3-cu-ft-Gas-Dryer-with-Turbo-Steam-in-Black-Stainless-DLGX7601KE/207024921</t>
  </si>
  <si>
    <t>HTX24GASKWS</t>
  </si>
  <si>
    <t>https://www.homedepot.com/p/Hotpoint-6-2-cu-ft-120-Volt-White-Gas-Vented-Dryer-HTX24GASKWS/207188949</t>
  </si>
  <si>
    <t>https://www.homedepot.com/p/Samsung-7-5-cu-ft-Gas-Dryer-with-Steam-in-Black-Stainless-ENERGY-STAR-DV50K7500GV/206984126</t>
  </si>
  <si>
    <t>GFD48GSPKRR</t>
  </si>
  <si>
    <t>https://www.homedepot.com/p/GE-8-3-cu-ft-120-Volt-Ruby-Red-Stackable-Gas-Vented-Dryer-with-Steam-ENERGY-STAR-GFD48GSPKRR/300382654</t>
  </si>
  <si>
    <t>DLGX3701V</t>
  </si>
  <si>
    <t>https://www.homedepot.com/p/LG-Electronics-7-4-cu-ft-Ultra-Large-Capacity-Gas-Dryer-with-Sensor-Dry-Turbo-Steam-and-Wi-Fi-Connectivity-in-Graphite-Steel-DLGX3701V/304171880</t>
  </si>
  <si>
    <t>WGD5000DW</t>
  </si>
  <si>
    <t>https://www.homedepot.com/p/Whirlpool-7-0-cu-ft-120-Volt-White-Gas-Vented-Dryer-with-Wrinkle-Shield-Plus-WGD5000DW/205539106</t>
  </si>
  <si>
    <t>https://www.homedepot.com/p/Maytag-9-2-cu-ft-120-Volt-Metallic-Slate-Gas-Vented-Dryer-with-Extra-Moisture-Sensor-ENERGY-STAR-MGDB955FC/300026446</t>
  </si>
  <si>
    <t>MGDB835DW</t>
  </si>
  <si>
    <t>https://www.homedepot.com/p/Maytag-8-8-cu-ft-120-Volt-White-Gas-Vented-Dryer-with-Advanced-Moisture-Sensing-MGDB835DW/205877385</t>
  </si>
  <si>
    <t>https://www.homedepot.com/p/LG-Electronics-7-4-cu-ft-Gas-Dryer-with-TurboSteam-in-Black-Stainless-Steel-DLGX4371K/300260201</t>
  </si>
  <si>
    <t>https://www.homedepot.com/p/Whirlpool-7-4-cu-ft-120-Volt-White-Gas-Vented-Dryer-with-Intuitive-Touch-Controls-ENERGY-STAR-WGD560LHW/308240303</t>
  </si>
  <si>
    <t>https://www.lowes.com/pd/GE-7-2-cu-ft-Gas-Dryer-White/999922468</t>
  </si>
  <si>
    <t>https://www.lowes.com/pd/LG-7-3-cu-ft-Gas-Dryer-White-ENERGY-STAR/1000580943</t>
  </si>
  <si>
    <t>https://www.lowes.com/pd/GE-7-2-cu-ft-Gas-Dryer-White/1000043667</t>
  </si>
  <si>
    <t>WGD4815EW</t>
  </si>
  <si>
    <t>https://www.lowes.com/pd/Whirlpool-7-cu-ft-Gas-Dryer-White-While-Supplies-Last/50382480</t>
  </si>
  <si>
    <t>https://www.lowes.com/pd/Samsung-7-4-cu-ft-Gas-Dryer-White-ENERGY-STAR/1001061156</t>
  </si>
  <si>
    <t>https://www.lowes.com/pd/Samsung-7-4-cu-ft-Gas-Dryer-Fingerprint-Resistant-Black-Stainless-Steel/1000804786</t>
  </si>
  <si>
    <t>DVG45R6300W</t>
  </si>
  <si>
    <t>https://www.lowes.com/pd/Samsung-Smart-7-5-cu-ft-Stackable-Gas-Dryer-White-ENERGY-STAR/1000805050</t>
  </si>
  <si>
    <t>https://www.lowes.com/pd/LG-SmartThinQ-7-4-cu-ft-Stackable-Gas-Dryer-White-ENERGY-STAR/1000550191</t>
  </si>
  <si>
    <t>https://www.lowes.com/pd/Amana-6-5-cu-ft-Gas-Dryer-White/1000977284</t>
  </si>
  <si>
    <t>DVG45R6100W</t>
  </si>
  <si>
    <t>https://www.lowes.com/pd/Samsung-7-5-cu-ft-Stackable-Gas-Dryer-White/1000804720</t>
  </si>
  <si>
    <t>https://www.lowes.com/pd/LG-SmarThinQ-TurboSteam-7-4-cu-ft-Gas-Dryer-Black-Steel-ENERGY-STAR/1000812704</t>
  </si>
  <si>
    <t>https://www.lowes.com/pd/LG-SmartThinQ-TurboSteam-9-cu-ft-Gas-Dryer-Graphite-Steel/999978616</t>
  </si>
  <si>
    <t>https://www.lowes.com/pd/Samsung-7-5-cu-ft-Stackable-Gas-Dryer-White/50141977</t>
  </si>
  <si>
    <t>https://www.lowes.com/pd/Maytag-9-2-cu-ft-Gas-Dryer-White-ENERGY-STAR/1000083445</t>
  </si>
  <si>
    <t>https://www.lowes.com/pd/LG-EasyLoad-7-3-cu-ft-Gas-Dryer-Black-Stainless-Steel-ENERGY-STAR/1000107939</t>
  </si>
  <si>
    <t>https://www.lowes.com/pd/Whirlpool-5-9-cu-ft-Gas-Dryer-White/1000025543</t>
  </si>
  <si>
    <t>https://www.lowes.com/pd/Samsung-7-5-cu-ft-Stackable-Gas-Dryer-Champagne/1000810334</t>
  </si>
  <si>
    <t>DVG54R7200V</t>
  </si>
  <si>
    <t>https://www.lowes.com/pd/Samsung-7-4-cu-ft-Gas-Dryer-Fingerprint-Resistant-Black-Stainless-Steel-ENERGY-STAR/1001061186</t>
  </si>
  <si>
    <t>DVG50R5400W</t>
  </si>
  <si>
    <t>https://www.lowes.com/pd/Samsung-7-4-cu-ft-Gas-Dryer-White/1000804852</t>
  </si>
  <si>
    <t>https://www.lowes.com/pd/Samsung-7-5-cu-ft-Stackable-Gas-Dryer-Black-Stainless-Steel-ENERGY-STAR/1000033581</t>
  </si>
  <si>
    <t>https://www.lowes.com/pd/GE-7-5-cu-ft-Stackable-Gas-Dryer-White-ENERGY-STAR/1000546127</t>
  </si>
  <si>
    <t>https://www.lowes.com/pd/Whirlpool-7-cu-ft-Gas-Dryer-White/50204143</t>
  </si>
  <si>
    <t>DV50K7500GW</t>
  </si>
  <si>
    <t>https://www.lowes.com/pd/Samsung-7-5-cu-ft-Stackable-Gas-Dryer-White-ENERGY-STAR/1000045059</t>
  </si>
  <si>
    <t>https://www.lowes.com/pd/Samsung-7-5-cu-ft-Stackable-Gas-Dryer-White-ENERGY-STAR/1000045071</t>
  </si>
  <si>
    <t>https://www.lowes.com/pd/GE-7-5-cu-ft-Stackable-Gas-Dryer-White-ENERGY-STAR/1000403929</t>
  </si>
  <si>
    <t>https://www.lowes.com/pd/LG-SmartThinQ-7-4-cu-ft-Stackable-Gas-Dryer-Graphite-Steel-ENERGY-STAR/1000533901</t>
  </si>
  <si>
    <t>https://www.lowes.com/pd/Samsung-7-4-cu-ft-Gas-Dryer-White/1000804918</t>
  </si>
  <si>
    <t>https://www.lowes.com/pd/LG-TrueSteam-9-cu-ft-Stackable-Gas-Dryer-Graphite-Steel/1000420843</t>
  </si>
  <si>
    <t>https://www.lowes.com/pd/GE-7-4-cu-ft-Gas-Dryer-White-ENERGY-STAR/1001048486</t>
  </si>
  <si>
    <t>DVG45R6300C</t>
  </si>
  <si>
    <t>https://www.lowes.com/pd/Samsung-Smart-7-5-cu-ft-Stackable-Gas-Dryer-Champagne-ENERGY-STAR/1000836026</t>
  </si>
  <si>
    <t>https://www.lowes.com/pd/Maytag-7-4-cu-ft-Gas-Dryer-White/1000201681</t>
  </si>
  <si>
    <t>https://www.lowes.com/pd/Electrolux-8-0-cu-ft-Stackable-Gas-Dryer-with-Steam-Cycles-Titanium-ENERGY-STAR/1001289366</t>
  </si>
  <si>
    <t>https://www.lowes.com/pd/Samsung-7-4-cu-ft-Gas-Dryer-Champagne-ENERGY-STAR/1001099126</t>
  </si>
  <si>
    <t>https://www.lowes.com/pd/Samsung-7-2-cu-ft-Gas-Dryer-White/50371040</t>
  </si>
  <si>
    <t>https://www.lowes.com/pd/Samsung-Smart-7-5-cu-ft-Stackable-Gas-Dryer-Fingerprint-Resistant-Black-Stainless-Steel-ENERGY-STAR/1000804984</t>
  </si>
  <si>
    <t>DVG45R6100P</t>
  </si>
  <si>
    <t>https://www.lowes.com/pd/Samsung-7-5-cu-ft-Stackable-Gas-Dryer-Platinum/1001103340</t>
  </si>
  <si>
    <t>Roper</t>
  </si>
  <si>
    <t>RGD4516FW</t>
  </si>
  <si>
    <t>https://www.lowes.com/pd/Roper-6-5-cu-ft-Gas-Dryer-White/1000067941</t>
  </si>
  <si>
    <t>GFD45GSPMDG</t>
  </si>
  <si>
    <t>https://www.lowes.com/pd/GE-7-5-cu-ft-Stackable-Gas-Dryer-Gray-ENERGY-STAR/1000403941</t>
  </si>
  <si>
    <t>MGDB765FC</t>
  </si>
  <si>
    <t>https://www.lowes.com/pd/Maytag-7-4-cu-ft-Gas-Dryer-Metallic-Slate/1000332351</t>
  </si>
  <si>
    <t>https://www.lowes.com/pd/Samsung-7-4-cu-ft-Gas-Dryer-White-ENERGY-STAR/1000210087</t>
  </si>
  <si>
    <t>https://www.lowes.com/pd/Electrolux-8-cu-ft-Stackable-Gas-Dryer-Island-White-ENERGY-STAR/1001289462</t>
  </si>
  <si>
    <t>https://www.lowes.com/pd/LG-SmartThinQ-TurboSteam-7-4-cu-ft-Gas-Dryer-White-ENERGY-STAR/1000812686</t>
  </si>
  <si>
    <t>https://www.lowes.com/pd/Electrolux-8-0-cu-ft-Stackable-Gas-Dryer-with-Steam-Cycles-Titanium-ENERGY-STAR/1001234838</t>
  </si>
  <si>
    <t>https://www.lowes.com/pd/GE-6-2-cu-ft-Gas-Dryer-White/1000031873</t>
  </si>
  <si>
    <t>https://www.lowes.com/pd/GE-7-2-cu-ft-Gas-Dryer-White/999922474</t>
  </si>
  <si>
    <t>https://www.lowes.com/pd/Maytag-9-2-cu-ft-Gas-Dryer-Metallic-Slate-ENERGY-STAR/1000089519</t>
  </si>
  <si>
    <t>https://www.lowes.com/pd/LG-SmartThinQ-TurboSteam-7-3-cu-ft-Gas-Dryer-Black-Steel-ENERGY-STAR/1000858836</t>
  </si>
  <si>
    <t>https://www.lowes.com/pd/Hotpoint-6-2-cu-ft-Gas-Dryer-White/1000132639</t>
  </si>
  <si>
    <t>EFMG527UIW</t>
  </si>
  <si>
    <t>https://www.lowes.com/pd/Electrolux-8-0-cu-ft-Stackable-Gas-Dryer-with-Steam-Cycles-Island-White-ENERGY-STAR/1001234722</t>
  </si>
  <si>
    <t>ABT</t>
  </si>
  <si>
    <t>https://www.abt.com/product/122489/Whirlpool-7.0-Cu.-Ft.-White-Gas-Dryer-WGD4950HW.html</t>
  </si>
  <si>
    <t>https://www.abt.com/product/114867/Whirlpool-7.4-Cu.-Ft.-Chrome-Shadow-Gas-Dryer-WGD7500GC.html</t>
  </si>
  <si>
    <t>MGDX655DW</t>
  </si>
  <si>
    <t>https://www.abt.com/product/88017/Maytag-Bravo-White-Gas-Dryer-MGDX655DW.html</t>
  </si>
  <si>
    <t>https://www.abt.com/product/86525/Whirlpool-Cabrio-High-Efficiency-White-Gas-Steam-Dryer-WGD8500DW.html</t>
  </si>
  <si>
    <t>https://www.abt.com/product/98627/Whirlpool-5.9-Cu.-Ft.-White-Gas-Dryer-WGD4985EW.html</t>
  </si>
  <si>
    <t>WGD8500DC</t>
  </si>
  <si>
    <t>https://www.abt.com/product/86527/Whirlpool-Cabrio-High-Efficiency-Chrome-Shadow-Gas-Steam-Dryer-WGD8500DC.html</t>
  </si>
  <si>
    <t>https://www.abt.com/product/87964/Whirlpool-7.0-Cu.-Ft.-White-High-Efficiency-Gas-Dryer-WGD5000DW.html</t>
  </si>
  <si>
    <t>https://www.abt.com/product/114660/Maytag-White-Steam-Enhanced-Cycles-Gas-Dryer-MGDB766FW.html</t>
  </si>
  <si>
    <t>https://www.abt.com/product/121965/Maytag-White-Gas-Dryer-MGDC465HW.html</t>
  </si>
  <si>
    <t>https://www.abt.com/product/122250/Whirlpool-7.0-Cu.-Ft.-White-Gas-Dryer-WGD4850HW.html</t>
  </si>
  <si>
    <t>WGD8000DW</t>
  </si>
  <si>
    <t>https://www.abt.com/product/88204/Whirlpool-8.8-Cu.-Ft.-White-Cabrio-High-Efficiency-Gas-Dryer-WGD8000DW.html</t>
  </si>
  <si>
    <t>https://www.abt.com/product/95903/Maytag-8.8-Cu.-Ft.-White-Gas-Dryer-MGDB835DW.html</t>
  </si>
  <si>
    <t>WGD7500GW</t>
  </si>
  <si>
    <t>https://www.abt.com/product/114864/Whirlpool-7.4-Cu.-Ft.-White-Gas-Dryer-WGD7500GW.html</t>
  </si>
  <si>
    <t>MGDB835DC</t>
  </si>
  <si>
    <t>https://www.abt.com/product/121249/Maytag-Metallic-Slate-Gas-Dryer-MGDB835DC.html</t>
  </si>
  <si>
    <t>Concatenate</t>
  </si>
  <si>
    <t>Average Unit NGCD Cost</t>
  </si>
  <si>
    <t>Average Non-Energy Star NGCD Cost</t>
  </si>
  <si>
    <t>Average Energy Star NGCD Cost</t>
  </si>
  <si>
    <t>Electric -Standard Efficiency</t>
  </si>
  <si>
    <t>Energy Star</t>
  </si>
  <si>
    <t>ENERGY STAR Unique ID</t>
  </si>
  <si>
    <t>Brand Name</t>
  </si>
  <si>
    <t>Model Name</t>
  </si>
  <si>
    <t>Model Number</t>
  </si>
  <si>
    <t>Additional Model Information</t>
  </si>
  <si>
    <t>UPC</t>
  </si>
  <si>
    <t>Type</t>
  </si>
  <si>
    <t>Heat Pump Technology</t>
  </si>
  <si>
    <t>Voltage (V)</t>
  </si>
  <si>
    <t>Drum Capacity (cu-ft)</t>
  </si>
  <si>
    <t>Height (inches)</t>
  </si>
  <si>
    <t>Width (inches)</t>
  </si>
  <si>
    <t>Depth (inches)</t>
  </si>
  <si>
    <t>Combined Energy Factor (CEF)</t>
  </si>
  <si>
    <t>Estimated Annual Energy Use (kWh/yr)</t>
  </si>
  <si>
    <t>Estimated Energy Test Cycle Time (min)</t>
  </si>
  <si>
    <t>Energy Test Cycle Information</t>
  </si>
  <si>
    <t>Additional Dryer Features</t>
  </si>
  <si>
    <t>Vented or Ventless</t>
  </si>
  <si>
    <t>Connected</t>
  </si>
  <si>
    <t>Connects Using</t>
  </si>
  <si>
    <t>Communication Standard - Application Layer</t>
  </si>
  <si>
    <t>Direct on-premises Open-standard Based Interconnection</t>
  </si>
  <si>
    <t>Calculated Combined Energy Factor - Max Dryness Setting (lbs/kWh)</t>
  </si>
  <si>
    <t>Paired ENERGY STAR Clothes Washer Available</t>
  </si>
  <si>
    <t>Paired ENERGY STAR Clothes Washer ENERGY STAR Model Identifier</t>
  </si>
  <si>
    <t>Date Available on Market</t>
  </si>
  <si>
    <t>Date Certified</t>
  </si>
  <si>
    <t>Markets</t>
  </si>
  <si>
    <t>CB Model Identifier</t>
  </si>
  <si>
    <t>Meets ENERGY STAR Most Efficient 2019 Criteria</t>
  </si>
  <si>
    <t>Eligible Equipment</t>
  </si>
  <si>
    <t>Dryer Size</t>
  </si>
  <si>
    <t>Hours</t>
  </si>
  <si>
    <t>Est. kWh/Cycle</t>
  </si>
  <si>
    <t xml:space="preserve">Total Motor kWh/Year </t>
  </si>
  <si>
    <t>% Energy from Motor</t>
  </si>
  <si>
    <t>M70E_1_MA</t>
  </si>
  <si>
    <t>GFV40ESCM***</t>
  </si>
  <si>
    <t>GFV40ESCM***,GFV40ESCMWW,</t>
  </si>
  <si>
    <t>COTTONS CYCLE WITH THE DEFAULT TEMPERATURE SETTING OF EXTRA LOW, DRYNESS SETTING OF DRY, AND DEFAULT EDRY ON</t>
  </si>
  <si>
    <t>Drum light,Time remaining display</t>
  </si>
  <si>
    <t>United States</t>
  </si>
  <si>
    <t>ES_1123206_GFV40ESCM***_04182018151857_4737934</t>
  </si>
  <si>
    <t>GTD65EB*J***</t>
  </si>
  <si>
    <t>COTTONS/LOW TEMP CYCLE WITH DEFAULT DRYNESS SETTING OF DRY AND DEFAULT EDRY ON</t>
  </si>
  <si>
    <t>Drum light,Time remaining display,Energy monitor/indicator,Sanitization cycle</t>
  </si>
  <si>
    <t>ES_1123206_GTW680BSJ***_07162015225809_7489368</t>
  </si>
  <si>
    <t>United States, Canada</t>
  </si>
  <si>
    <t>ES_1123206_GTD65EB*J***_08242015154618_1178596</t>
  </si>
  <si>
    <t>GTD65EB*K***</t>
  </si>
  <si>
    <t xml:space="preserve"> ES_1123206_GTW680BSJ4WS_02142018122007_0807403,ES_1123206_GTW680BSJ3WS_07082016164816_6496700, ES_1123206_GTW680BSJ4WS_12122016184150_8110488</t>
  </si>
  <si>
    <t>Canada</t>
  </si>
  <si>
    <t>ES_1123206_GTD65EB*K***_08032016202124_5684267</t>
  </si>
  <si>
    <t>GTD65EBSJ0WS</t>
  </si>
  <si>
    <t>GTD65EB*L***</t>
  </si>
  <si>
    <t>COTTONS CYCLE, LOW TEMP WITH THE DEFAULT DRYNESS SETTING OF DRY AND DEFAULT EDRY ON</t>
  </si>
  <si>
    <t>ES_1123206_GTD65EB*L***_06052017120810_4490815</t>
  </si>
  <si>
    <t>GTD65GB*J***</t>
  </si>
  <si>
    <t>Gas</t>
  </si>
  <si>
    <t>ES_1123206_GTD65GB*J***_08242015155701_1821764</t>
  </si>
  <si>
    <t>GTD65GB*K***</t>
  </si>
  <si>
    <t>ES_1123206_GTD65GB*K***_08032016202149_5709741</t>
  </si>
  <si>
    <t>GTD65GBSJ0WS</t>
  </si>
  <si>
    <t>GTD65GB*L***</t>
  </si>
  <si>
    <t>ES_1123206_GTD65GB*L***_06052017123211_5931413</t>
  </si>
  <si>
    <t>M74E_1_N</t>
  </si>
  <si>
    <t>GTD72EB*N***</t>
  </si>
  <si>
    <t>,GTD72EBPNDG,; ,GTD72EBSNWS,</t>
  </si>
  <si>
    <t>COTTONS NORMAL WITH THE DEFAULT ECODRY ON</t>
  </si>
  <si>
    <t>Time remaining display,Wrinkle prevention option,Sanitization cycle</t>
  </si>
  <si>
    <t>ES_1123206_GTD72EB*N***_06132019151328_8808992</t>
  </si>
  <si>
    <t>,GTD72EBMNDG,; ,GTD72EBMNWS,</t>
  </si>
  <si>
    <t>ES_1123206_GTD72EB*N***_06132019151546_8946196</t>
  </si>
  <si>
    <t>M74G_4_N</t>
  </si>
  <si>
    <t>GTD72GB*N***</t>
  </si>
  <si>
    <t>,GTD72GBMNWS,</t>
  </si>
  <si>
    <t>ES_1123206_GTD72GB*N***_06132019153207_9927091</t>
  </si>
  <si>
    <t>,GTD72GBPNDG,; ,GTD72GBSNWS,</t>
  </si>
  <si>
    <t>ES_1123206_GTD72GB*N***_06132019153129_9889156</t>
  </si>
  <si>
    <t>GTD75ECML***</t>
  </si>
  <si>
    <t>COTTONS CYCLE / LOW TEMP WITH THE DEFAULT DRYNESS SETTING OF DRY AND DEFAULT EDRY ON</t>
  </si>
  <si>
    <t>ES_1123206_GTW750C*L***_05242017160757_2077084</t>
  </si>
  <si>
    <t>ES_1123206_GTD75ECML***_07062017170010_0410417</t>
  </si>
  <si>
    <t>M74E_1_L</t>
  </si>
  <si>
    <t>GTD75ECPL***</t>
  </si>
  <si>
    <t>,GTD75ECPLDG,</t>
  </si>
  <si>
    <t>COTTONS CYCLE / LOW TEMP / WITH THE DEFAULT DRYNESS SETTING OF DRY AND DEFAULT EDRY ON</t>
  </si>
  <si>
    <t>ES_1123206_GTD75ECPL***_06022017183849_8729939</t>
  </si>
  <si>
    <t>GTD75ECSL***</t>
  </si>
  <si>
    <t>,GTD75ECSLWS,</t>
  </si>
  <si>
    <t>ES_1123206_GTD75ECSL***_06022017183522_8522094</t>
  </si>
  <si>
    <t>GTD75GCML***</t>
  </si>
  <si>
    <t>ES_1123206_GTD75GCML***_07062017170144_0504053</t>
  </si>
  <si>
    <t>M74G_4_L</t>
  </si>
  <si>
    <t>GTD75GCPL***</t>
  </si>
  <si>
    <t>,GTD75GCPL0DG,</t>
  </si>
  <si>
    <t>ES_1123206_GTD75GCPL***_06022017200011_3611781</t>
  </si>
  <si>
    <t>GTD75GCSL***</t>
  </si>
  <si>
    <t>,GTD75GCSLWS,</t>
  </si>
  <si>
    <t>ES_1123206_GTD75GCSL***_06022017195146_3106632</t>
  </si>
  <si>
    <t>GTD81ESPJ2MC</t>
  </si>
  <si>
    <t>COTTONS CYCLE WITH DEFAULT DRYNESS SETTING OF DRY AND DEFAULT EDRY ON, WHICH INCLUDES LOW TEMPERATURE SETTING</t>
  </si>
  <si>
    <t>Drum light,Time remaining display,Steam cycle,Energy monitor/indicator</t>
  </si>
  <si>
    <t>ES_1123206_GTW810S*J***_04302015180548_7148523</t>
  </si>
  <si>
    <t>ES_1123206_GTD81ESPJ2MC_05132016163118_7078773</t>
  </si>
  <si>
    <t>GTD81ESSJ2WS</t>
  </si>
  <si>
    <t>ES_1123206_GTD81ESSJ2WS_05132016163147_7107967</t>
  </si>
  <si>
    <t>GTD81GS*J***</t>
  </si>
  <si>
    <t>COTTONS CYCLE/ LOW TEMP WITH THE DEFAULT DRYNESS SETTING OF DRY AND DEFAULT EDRY ON</t>
  </si>
  <si>
    <t>Drum light,Time remaining display,Steam cycle,Energy monitor/indicator,Sanitization cycle</t>
  </si>
  <si>
    <t>ES_1123206_GTD81GS*J***_05042015175359_2039033</t>
  </si>
  <si>
    <t>M74E_1_NA</t>
  </si>
  <si>
    <t>GTD84EC*N***</t>
  </si>
  <si>
    <t>,GTD84ECPNDG,; ,GTD84ECSNWS,</t>
  </si>
  <si>
    <t>COTTONS NORMAL WITH THE DEFAULT ECODRY ON, TEMP - LOW, DRYNESS LEVEL - DRY</t>
  </si>
  <si>
    <t>ES_1123206_GTW840C*N***_07122019153001_5401808, ES_1123206_GTW845C*N***_07312019132316_9396106</t>
  </si>
  <si>
    <t>ES_1123206_GTD84EC*N***_07162019133510_4110411</t>
  </si>
  <si>
    <t>,GTD84ECMNDG,; ,GTD84ECMNWS,</t>
  </si>
  <si>
    <t>ES_1123206_GTD84EC*N***_07162019133524_4124833</t>
  </si>
  <si>
    <t>M74G_4_NA</t>
  </si>
  <si>
    <t>GTD84GC*N***</t>
  </si>
  <si>
    <t>,GTD84GCPNDG,; ,GTD84GCSNWS,</t>
  </si>
  <si>
    <t>ES_1123206_GTD84GC*N***_07162019135307_5187089</t>
  </si>
  <si>
    <t>,GTD84GCMNWS,</t>
  </si>
  <si>
    <t>ES_1123206_GTD84GC*N***_07162019135324_5204393</t>
  </si>
  <si>
    <t>GTD86ES*J***</t>
  </si>
  <si>
    <t>ES_1123206_GTW860S*J***_04302015175921_6761983</t>
  </si>
  <si>
    <t>ES_1123206_GTD86ES*J***_04172015164445_9085180</t>
  </si>
  <si>
    <t>GTD86GS*J***</t>
  </si>
  <si>
    <t>ES_1123206_GTD86GS*J***_05042015175141_1901305</t>
  </si>
  <si>
    <t>GTX65EB*J***</t>
  </si>
  <si>
    <t>COTTONS CYCLE WITH DEFAULT DRYNESS SETTING OF DRY, LOW TEMP, AND DEFAULT EDRY ON</t>
  </si>
  <si>
    <t>Drum light,Time remaining display,Wrinkle prevention option,Sanitization cycle</t>
  </si>
  <si>
    <t>ES_1123206_GTX65EB*J***_11162015221610_2170044</t>
  </si>
  <si>
    <t>GTX65GB*J***</t>
  </si>
  <si>
    <t>COTTONS CYCLE WITH DEFAULT DRYNESS SETTING OF DRY, LOW TEMP, AND DEFAULT EDRY ON.</t>
  </si>
  <si>
    <t>ES_1123206_GTX65GB*J***_11252015204623_4383686</t>
  </si>
  <si>
    <t>M60E_1_N</t>
  </si>
  <si>
    <t>GUD27EE*N***</t>
  </si>
  <si>
    <t>,GUD27EESNWW,</t>
  </si>
  <si>
    <t>COTTONS MEDIUM DRY WITH THE DEFAULT EDRY ON</t>
  </si>
  <si>
    <t>Wrinkle prevention option</t>
  </si>
  <si>
    <t>ES_1123206_GUD27EE*N***_12032018135702_5422248</t>
  </si>
  <si>
    <t>,GUD27EEMNWW,</t>
  </si>
  <si>
    <t>ES_1123206_GUD27EE*N***_12032018135645_5405637</t>
  </si>
  <si>
    <t>M60G_4_N</t>
  </si>
  <si>
    <t>GUD27GE*N***</t>
  </si>
  <si>
    <t>,GUD27GESNWW,</t>
  </si>
  <si>
    <t>ES_1123206_GUD27GE*N***_12032018143509_7709976</t>
  </si>
  <si>
    <t>GUD37EE*N***</t>
  </si>
  <si>
    <t>,GUD37EEMNDG,</t>
  </si>
  <si>
    <t>ES_1123206_GUD37EE*N***_12032018135740_5460966</t>
  </si>
  <si>
    <t>H43E_3_NA</t>
  </si>
  <si>
    <t>QFD15ES*N***</t>
  </si>
  <si>
    <t>,QFD15ESMNWW,</t>
  </si>
  <si>
    <t>COTTONS CYCLE WITH THE DEFAULT TEMPERATURE SETTING OF HIGH, DRYNESS SETTING OF DRY, AND DEFAULT EDRY ON</t>
  </si>
  <si>
    <t>ES_1123206_QFW150S*N***_06262019192419_7059687</t>
  </si>
  <si>
    <t>ES_1123206_QFD15ES*N***_06282019145701_3821840</t>
  </si>
  <si>
    <t>,QFD15ESSNWW,</t>
  </si>
  <si>
    <t>ES_1123206_QFD15ES*N***_06282019145505_3705696</t>
  </si>
  <si>
    <t>H41E_5_N</t>
  </si>
  <si>
    <t>QFT15ES*N***</t>
  </si>
  <si>
    <t>,QFT15ESMNWW,</t>
  </si>
  <si>
    <t>Ventless Electric Compact 240V</t>
  </si>
  <si>
    <t>ES_1123206_QFT15ES*N***_06282019121327_4007165</t>
  </si>
  <si>
    <t>,QFT15ESSNWW,</t>
  </si>
  <si>
    <t>ES_1123206_QFT15ES*N***_06282019121351_4031920</t>
  </si>
  <si>
    <t>NED5800H**</t>
  </si>
  <si>
    <t>NORMAL, HIGH TEMP (4 DOTS), DRYNESS LEVEL NORMAL (2 DOTS), ECO DRY ON, AUTO TERM</t>
  </si>
  <si>
    <t>Drum light,Time remaining display,Wrinkle prevention option,Energy monitor/indicator,Sanitization cycle</t>
  </si>
  <si>
    <t>ES_15649_NFW5800H**_10142018185145_3105252</t>
  </si>
  <si>
    <t>ES_1129244_NED5800H**_06212019183115_1875375</t>
  </si>
  <si>
    <t>NGD5800H**</t>
  </si>
  <si>
    <t>ES_22856_NGD5800H**_07022019213222_3142480</t>
  </si>
  <si>
    <t>YNED5800H**</t>
  </si>
  <si>
    <t>ES_1129244_YNED5800H**_10142018212655_2415617</t>
  </si>
  <si>
    <t>T208H.W.U</t>
  </si>
  <si>
    <t>Auto, Normal</t>
  </si>
  <si>
    <t>Drum light,Time remaining display,Wrinkle prevention option,Filter cleaning indicator</t>
  </si>
  <si>
    <t>ES_1123023_W2084.W.US_07122017080224_70145269</t>
  </si>
  <si>
    <t>ES_1123023_T208H.W.U_08032017015947_70148998</t>
  </si>
  <si>
    <t>Beko</t>
  </si>
  <si>
    <t>HPD24400W</t>
  </si>
  <si>
    <t>NORMAL REGULAR DRY</t>
  </si>
  <si>
    <t>Time remaining display,Drum light,Filter cleaning indicator</t>
  </si>
  <si>
    <t>2318078, 2318130, 2318128, 2318131</t>
  </si>
  <si>
    <t>ES_1036108_HPD24400W_01202017203338_4418005</t>
  </si>
  <si>
    <t>HPD24412W</t>
  </si>
  <si>
    <t>ES_1036108_HPD24412W_01202017203310_4390623</t>
  </si>
  <si>
    <t>2318079, 2318129, 2318132, 2318133</t>
  </si>
  <si>
    <t>ES_1036108_DHP24400W_01202017210302_6182999</t>
  </si>
  <si>
    <t>ES_1036108_DHP24412W_01202017205610_5770588</t>
  </si>
  <si>
    <t>Cotton Dry</t>
  </si>
  <si>
    <t>Sanitization cycle</t>
  </si>
  <si>
    <t>ES_31649_WAT28400UC_12192014125456_4933282, ES_31649_WAT28401UC_06232015164156_1305658, ES_31649_WAT28402UC_06232015164156_653955</t>
  </si>
  <si>
    <t>ES_31649_WTG86401UC_03122015101541_6055414</t>
  </si>
  <si>
    <t>WTG86402UC</t>
  </si>
  <si>
    <t>ES_31649_WTG86402UC_06232015164027_9869806</t>
  </si>
  <si>
    <t>Cotton, Dryness level set to "dry"</t>
  </si>
  <si>
    <t>Drum light,Wrinkle prevention option,Sanitization cycle</t>
  </si>
  <si>
    <t>ES_31649_WAW285H2UC_04292017160115_8727838</t>
  </si>
  <si>
    <t>ES_31649_WTG865H3UC_02192019145237_3792688</t>
  </si>
  <si>
    <t>Crosley</t>
  </si>
  <si>
    <t>CED7464G**</t>
  </si>
  <si>
    <t>NORMAL CYCLE, MEDIUM HEAT, NORMAL DRYNESS LEVEL, ECO</t>
  </si>
  <si>
    <t>Time remaining display,Wrinkle prevention option,Other</t>
  </si>
  <si>
    <t>ES_92264_CFWH4084G**_01282017165803_2683820</t>
  </si>
  <si>
    <t>ES_22856_CED7464G**_03232017015519_4119093</t>
  </si>
  <si>
    <t>M75E_1_M</t>
  </si>
  <si>
    <t>YFD45ESPM***</t>
  </si>
  <si>
    <t>,YFD45ESPMDG,</t>
  </si>
  <si>
    <t>COTTONS CYCLE WITH THE DEFAULT TEMPERATURE SETTING OF LOW, DRYNESS SETTING OF DRY, AND DEFAULT EDRY ON</t>
  </si>
  <si>
    <t>ES_92264_YFD45ESPM***_08222018135717_6237014</t>
  </si>
  <si>
    <t>YFD45ESSM***</t>
  </si>
  <si>
    <t>,YFD45ESSMWW,</t>
  </si>
  <si>
    <t>ES_92264_YFD45ESSM***_08222018140211_6531273</t>
  </si>
  <si>
    <t>M75G_4_M</t>
  </si>
  <si>
    <t>YFD45GSPM***</t>
  </si>
  <si>
    <t>,YFD45GSPMDG,</t>
  </si>
  <si>
    <t>ES_92264_YFD45GSPM***_09032018170822_4502137</t>
  </si>
  <si>
    <t>YFD45GSSM***</t>
  </si>
  <si>
    <t>,YFD45GSSMWW,</t>
  </si>
  <si>
    <t>ES_92264_YFD45GSSM***_09032018161719_1439534</t>
  </si>
  <si>
    <t>EFDC317****</t>
  </si>
  <si>
    <t>NORMAL, NORMAL TEMP, NORMAL DRY, ECO</t>
  </si>
  <si>
    <t>Drum light,Time remaining display,Wrinkle prevention option,Steam cycle,Other,Energy monitor/indicator,Filter cleaning indicator,Sanitization cycle</t>
  </si>
  <si>
    <t>ES_1021080_EFLW317****_02052018061855_70167392</t>
  </si>
  <si>
    <t>ES_1021080_EFDC317****_12162016171353_8433822</t>
  </si>
  <si>
    <t>EFDE317****</t>
  </si>
  <si>
    <t>ES_1021080_EFDE317****_12162016171416_8456738</t>
  </si>
  <si>
    <t>EFDG317****</t>
  </si>
  <si>
    <t>ES_1021080_EFDG317****_12162016171438_8478212</t>
  </si>
  <si>
    <t>EFMC417****</t>
  </si>
  <si>
    <t>NORMAL / NORMAL TEMP / NORMAL DRY / ECO</t>
  </si>
  <si>
    <t>ES_1021080_EFMC417****_02152016192610_4370218</t>
  </si>
  <si>
    <t>EFMC427****</t>
  </si>
  <si>
    <t>ES_1021080_EFLW427****_02072018120848_70172556</t>
  </si>
  <si>
    <t>ES_1021080_EFMC427****_02222018171401_9641061</t>
  </si>
  <si>
    <t>EFMC517****</t>
  </si>
  <si>
    <t>ES_1021080_EFLS517****_01152018115400_70163739</t>
  </si>
  <si>
    <t>ES_1021080_EFMC517****_02152016192415_4255737</t>
  </si>
  <si>
    <t>EFMC527****</t>
  </si>
  <si>
    <t>ES_1021080_EFLS527****_01152018115400_70163739</t>
  </si>
  <si>
    <t>ES_1021080_EFMC527****_02222018171422_9662931</t>
  </si>
  <si>
    <t>EFMC617****</t>
  </si>
  <si>
    <t>ES_1021080_EFLS617****_02072018120848_70172556</t>
  </si>
  <si>
    <t>ES_1021080_EFMC617****_02152016192222_4142744</t>
  </si>
  <si>
    <t>EFMC627****</t>
  </si>
  <si>
    <t>ES_1021080_EFLS627****_02072018120848_70172556</t>
  </si>
  <si>
    <t>ES_1021080_EFMC627****_02222018171439_9679679</t>
  </si>
  <si>
    <t>EFME417****</t>
  </si>
  <si>
    <t>ES_1021080_EFME417****_02152016192532_4332028</t>
  </si>
  <si>
    <t>EFME427****</t>
  </si>
  <si>
    <t>ES_1021080_EFME427****_02222018171459_9699389</t>
  </si>
  <si>
    <t>EFME517****</t>
  </si>
  <si>
    <t>ES_1021080_EFME517****_02152016192300_4180414</t>
  </si>
  <si>
    <t>EFME527****</t>
  </si>
  <si>
    <t>ES_1021080_EFME527****_02222018171513_9713937</t>
  </si>
  <si>
    <t>EFME617****</t>
  </si>
  <si>
    <t>ES_1021080_EFME617****_02152016192144_4104308</t>
  </si>
  <si>
    <t>EFME627****</t>
  </si>
  <si>
    <t>ES_1021080_EFME627****_02222018171531_9731920</t>
  </si>
  <si>
    <t>EFMG417****</t>
  </si>
  <si>
    <t>ES_1021080_EFMG417****_02152016205418_9658434</t>
  </si>
  <si>
    <t>EFMG427****</t>
  </si>
  <si>
    <t>ES_1021080_EFMG427****_02222018172534_0334657</t>
  </si>
  <si>
    <t>EFMG517****</t>
  </si>
  <si>
    <t>ES_1021080_EFMG517****_02152016205314_9594244</t>
  </si>
  <si>
    <t>EFMG527****</t>
  </si>
  <si>
    <t>ES_1021080_EFMG527****_02222018172549_0349492</t>
  </si>
  <si>
    <t>EFMG617****</t>
  </si>
  <si>
    <t>ES_1021080_EFMG617****_02152016205232_9552616</t>
  </si>
  <si>
    <t>EFMG627****</t>
  </si>
  <si>
    <t>ES_1021080_EFMG627****_02222018172603_0363110</t>
  </si>
  <si>
    <t>Gaggenau</t>
  </si>
  <si>
    <t>WT262700</t>
  </si>
  <si>
    <t>ES_31649_WT262700_02192019145237_7770807</t>
  </si>
  <si>
    <t>H43E_3_N</t>
  </si>
  <si>
    <t>GFD14ES*N***</t>
  </si>
  <si>
    <t>GFD14ESSN0WW,GFD14ESSNWW,</t>
  </si>
  <si>
    <t>ES_1123206_GFW148S*M***_08272018155407_5247195</t>
  </si>
  <si>
    <t>ES_1123206_GFD14ES*N***_01072019202927_2967476</t>
  </si>
  <si>
    <t>GFD14JS*N***</t>
  </si>
  <si>
    <t>GFD14ESSN0WW,GFD14JSINWW,</t>
  </si>
  <si>
    <t>ES_1123206_GFD14JS*N***_01072019203018_3018378</t>
  </si>
  <si>
    <t>M70E_1_M</t>
  </si>
  <si>
    <t>GFD40ESCM***</t>
  </si>
  <si>
    <t>M70E_1_M,GFD40ESCMWW,</t>
  </si>
  <si>
    <t>ES_1123206_GFD40ESCM***_01172018132051_5251699</t>
  </si>
  <si>
    <t>GFD40ESM****</t>
  </si>
  <si>
    <t>GFD40ESM****,GFD40ESMM0WW,</t>
  </si>
  <si>
    <t>COTTONS CYCLE, TEMPERATURE SETTING EXTRA LOW, DRYNESS SETTING OF DRY, EDRY.</t>
  </si>
  <si>
    <t>Time remaining display</t>
  </si>
  <si>
    <t>ES_1123206_GFD40ESM****_12152017151458_0898758</t>
  </si>
  <si>
    <t>M70G_4_M</t>
  </si>
  <si>
    <t>GFD40GSCM***</t>
  </si>
  <si>
    <t>M70G_4_M,GFD40GSCMWW,</t>
  </si>
  <si>
    <t>ES_1123206_GFD40GSCM***_01172018132644_5604366</t>
  </si>
  <si>
    <t>GFD40GSM****</t>
  </si>
  <si>
    <t>GFD40GSM****,GFD40GSMM0WW,</t>
  </si>
  <si>
    <t>ES_1123206_GFD40GSM****_12152017151730_1050704</t>
  </si>
  <si>
    <t>GFD45ESM****</t>
  </si>
  <si>
    <t>,GFD45ESMM0DG,; ,GFD45ESMM0WW,</t>
  </si>
  <si>
    <t>COTTONS CYCLE, TEMPERATURE SETTING LOW, DRYNESS SETTING OF DRY.</t>
  </si>
  <si>
    <t>ES_1123206_GFD45ESM****_12152017151342_0822632</t>
  </si>
  <si>
    <t>GFD45ESSM***</t>
  </si>
  <si>
    <t>M75E_1_M,GFD43ESSM***,; M75E_1_M,GFD43ESSMWW,; M75E_1_M,GFD45ESPM***,; M75E_1_M,GFD45ESPMDG,; M75E_1_M,GFD45ESSMWW,</t>
  </si>
  <si>
    <t>ES_1123206_GFD45ESSM***_01182018155444_0884434</t>
  </si>
  <si>
    <t>GFD45GSM****</t>
  </si>
  <si>
    <t>GFD45GSM***</t>
  </si>
  <si>
    <t>GFD45GSM****,GFD45GSMM0WW,; GFD45GSM***,GFD45GSMM0DG,</t>
  </si>
  <si>
    <t>ES_1123206_GFD45GSM***_12152017151611_0971172</t>
  </si>
  <si>
    <t>GFD45GSSM***</t>
  </si>
  <si>
    <t>M75G_4_M,GFD43GSSM***,; M75G_4_M,GFD43GSSMWW,; M75G_4_M,GFD45GSPM***,; M75G_4_M,GFD45GSPMDG,; M75G_4_M,GFD45GSSMWW,</t>
  </si>
  <si>
    <t>ES_1123206_GFD45GSSM***_01182018161112_1872929</t>
  </si>
  <si>
    <t>GFD49E**K***</t>
  </si>
  <si>
    <t>,GFD48E**K***,; ,GFD48ESPKDG,; ,GFD48ESPKRR,; ,GFD48ESSKWW,; ,GFD49ERPKDG,; ,GFD49ERPKRR,; ,GFD49ERSKWW,</t>
  </si>
  <si>
    <t xml:space="preserve"> 08469182033, 08469182037, 08469182032, 08469182034,08469182035, 08469182036</t>
  </si>
  <si>
    <t>COTTONS CYCLE WITH THE DEFAULT EDRY ON, WHICH INCLUDES LOW TEMPERATURE SETTING AND DRY DRYNESS SETTING</t>
  </si>
  <si>
    <t>Drum light,Time remaining display,Steam cycle,Other</t>
  </si>
  <si>
    <t xml:space="preserve"> ES_1123206_GFW480S*K***_02122018160447_1487386,ES_1123206_GFW490R*K***_09232016171647_1007026</t>
  </si>
  <si>
    <t>ES_1123206_GFD49E**K***_10122016194625_1585797</t>
  </si>
  <si>
    <t>GFD49G**K***</t>
  </si>
  <si>
    <t>,GFD48G**K***,; ,GFD48GSPKDG,; ,GFD48GSPKRR,; ,GFD48GSSKWW,; ,GFD49GRPKDG,; ,GFD49GRPKRR,; ,GFD49GRSKWW,</t>
  </si>
  <si>
    <t xml:space="preserve"> 08469182046, 08469182043, 08469182044,08469182045, 08469182047, 08469182042</t>
  </si>
  <si>
    <t xml:space="preserve"> ES_1123206_GFW480S*K***_02122018160447_1487386,ES_1123206_GFW4GFW480S*K***</t>
  </si>
  <si>
    <t>ES_1123206_GFD49G**K***_10112016171924_6364021</t>
  </si>
  <si>
    <t>H41E_5_M</t>
  </si>
  <si>
    <t>GFT14ES*M***</t>
  </si>
  <si>
    <t>GFT14ES*M***,GFT14ESSMWW,</t>
  </si>
  <si>
    <t>ES_1123206_GFT14ES*M***_08292018161048_9048548</t>
  </si>
  <si>
    <t>GFT14JS*M***</t>
  </si>
  <si>
    <t>GFT14JS*M***,GFT14JSIMWW,</t>
  </si>
  <si>
    <t>ES_1123206_GFT14JS*M***_08292018161132_9092151</t>
  </si>
  <si>
    <t>7146#</t>
  </si>
  <si>
    <t>Cotton/Normal_Normal Dry</t>
  </si>
  <si>
    <t>Time remaining display,Wrinkle prevention option,Steam cycle,Sanitization cycle</t>
  </si>
  <si>
    <t>ES_1118034_7146#_03072016122407_70065980</t>
  </si>
  <si>
    <t>7146####</t>
  </si>
  <si>
    <t>ES_1118034_7146####_08012014043834_2751151</t>
  </si>
  <si>
    <t>7155#</t>
  </si>
  <si>
    <t>Normal_Medium Dry</t>
  </si>
  <si>
    <t>ES_15649_7155#_06012016024614_70082029</t>
  </si>
  <si>
    <t>7163261*</t>
  </si>
  <si>
    <t>ENERGY SAVER, NORMAL CYCLE, AUTOMATIC TERMINATION, HIGH HEAT, NORMAL DRYNESS LEVEL.</t>
  </si>
  <si>
    <t>Drum light,Time remaining display,Wrinkle prevention option,Steam cycle,Other,Energy monitor/indicator,Sanitization cycle,Filter cleaning indicator</t>
  </si>
  <si>
    <t>ES_0022856_3163*61*_01192016111058_70060810</t>
  </si>
  <si>
    <t>ES_15649_7163261*_04282016172629_4389962</t>
  </si>
  <si>
    <t>7163361*</t>
  </si>
  <si>
    <t>ES_15649_7163361*_04282016172657_4417630</t>
  </si>
  <si>
    <t>8136#</t>
  </si>
  <si>
    <t>Normal_Normal Dry</t>
  </si>
  <si>
    <t>Time remaining display,Wrinkle prevention option</t>
  </si>
  <si>
    <t>ES_1118034_8136#_04292019034320_80001951</t>
  </si>
  <si>
    <t>8139#</t>
  </si>
  <si>
    <t>Time remaining display,Wrinkle prevention option,Steam cycle,Sanitization cycle,Filter cleaning indicator</t>
  </si>
  <si>
    <t>ES_1118034_8139#_08112016123245_70093199</t>
  </si>
  <si>
    <t>8146#</t>
  </si>
  <si>
    <t>Time remaining display,Wrinkle prevention option,Steam cycle</t>
  </si>
  <si>
    <t>ES_1118034_8146#_04292019034320_80001951</t>
  </si>
  <si>
    <t>8156#</t>
  </si>
  <si>
    <t>ES_1118034_8156#_04292019034320_80001951</t>
  </si>
  <si>
    <t>8158#</t>
  </si>
  <si>
    <t>ES_1118034_8158#_03072016122407_70065980</t>
  </si>
  <si>
    <t>8158####</t>
  </si>
  <si>
    <t>Drum light,Time remaining display,Wrinkle prevention option,Steam cycle</t>
  </si>
  <si>
    <t>ES_1118034_8158####_08012014035936_2749997</t>
  </si>
  <si>
    <t>8159#</t>
  </si>
  <si>
    <t>Drum light,Time remaining display,Wrinkle prevention option,Steam cycle,Sanitization cycle</t>
  </si>
  <si>
    <t>ES_1118034_8159#_03072016122407_70065980</t>
  </si>
  <si>
    <t>8159####</t>
  </si>
  <si>
    <t>ES_0015649_8159####_11172014020527_2776157</t>
  </si>
  <si>
    <t>8178#</t>
  </si>
  <si>
    <t>ES_15649_8178#_12292017012417_70163139</t>
  </si>
  <si>
    <t>9136#</t>
  </si>
  <si>
    <t>ES_1118034_9136#_04292019034320_80001951</t>
  </si>
  <si>
    <t>9139#</t>
  </si>
  <si>
    <t>ES_1118034_9139#_08112016123245_70093199</t>
  </si>
  <si>
    <t>9146#</t>
  </si>
  <si>
    <t>ES_1118034_9146#_04292019034320_80001951</t>
  </si>
  <si>
    <t>9156#</t>
  </si>
  <si>
    <t>ES_1118034_9156#_04292019034320_80001951</t>
  </si>
  <si>
    <t>9158#</t>
  </si>
  <si>
    <t>ES_1118034_9158#_03072016122407_70065980</t>
  </si>
  <si>
    <t>9158####</t>
  </si>
  <si>
    <t>ES_1118034_9158####_08012014043834_2751151</t>
  </si>
  <si>
    <t>9178#</t>
  </si>
  <si>
    <t>ES_15649_9178#_12292017012417_70163139</t>
  </si>
  <si>
    <t>C6163361*</t>
  </si>
  <si>
    <t>C6163*61*</t>
  </si>
  <si>
    <t>Wrinkle prevention option,Sanitization cycle</t>
  </si>
  <si>
    <t>ES_0022856_3163*61*_01192016111059_70060810</t>
  </si>
  <si>
    <t>ES_1129244_C6163*61*_10272016155643_3803596</t>
  </si>
  <si>
    <t>C6813241*</t>
  </si>
  <si>
    <t>C6813*41*</t>
  </si>
  <si>
    <t>Drum light,Time remaining display,Wrinkle prevention option,Other,Filter cleaning indicator,Sanitization cycle</t>
  </si>
  <si>
    <t>ES_0022856_2913*41+_01312015020022_70021972</t>
  </si>
  <si>
    <t>ES_22856_C6813*41*_10272016162210_5330389</t>
  </si>
  <si>
    <t>C6913341*</t>
  </si>
  <si>
    <t>C6913*41*</t>
  </si>
  <si>
    <t>ES_0022856_2813*41+_01312015020022_70021972</t>
  </si>
  <si>
    <t>ES_22856_C6913*41*_10272016162308_5388846</t>
  </si>
  <si>
    <t>DLE1501*</t>
  </si>
  <si>
    <t>ES_1118034_DLE1501*_08132015060749_70041561</t>
  </si>
  <si>
    <t>DLE1501*E</t>
  </si>
  <si>
    <t>ES_1118034_DLE1501*E_08132015060749_70041561</t>
  </si>
  <si>
    <t>DLE3075*</t>
  </si>
  <si>
    <t>ES_1118034_DLE3075*_06012016024614_70082029</t>
  </si>
  <si>
    <t>DLE3090*</t>
  </si>
  <si>
    <t>Normal, Normal Dry</t>
  </si>
  <si>
    <t>ES_1118034_DLE3090*_10242018033716_70203236</t>
  </si>
  <si>
    <t>DLE3095*</t>
  </si>
  <si>
    <t>ES_1118034_DLE3095*_06232018115649_70188625</t>
  </si>
  <si>
    <t>DLE3170*</t>
  </si>
  <si>
    <t>ES_1118034_DLE3170*_08012014035936_2749997</t>
  </si>
  <si>
    <t>DLE3180*</t>
  </si>
  <si>
    <t>ES_1118034_DLE3180*_04202017041626_70132177</t>
  </si>
  <si>
    <t>DLE3460*</t>
  </si>
  <si>
    <t>ES_1118034_DLE3460*_06242019031743_80008622</t>
  </si>
  <si>
    <t>DLE3500*</t>
  </si>
  <si>
    <t>ES_1118034_DLE3500*_02122018095146_70170997</t>
  </si>
  <si>
    <t>DLE7050*</t>
  </si>
  <si>
    <t>ES_1118034_DLE7050*_04202017041626_70132177</t>
  </si>
  <si>
    <t>DLE7060*E</t>
  </si>
  <si>
    <t>ES_1118034_DLE7060*E_06242019031743_80008622</t>
  </si>
  <si>
    <t>DLE7100*</t>
  </si>
  <si>
    <t>ES_1118034_DLE7100*_12292017012417_70163139</t>
  </si>
  <si>
    <t>DLE7200*E</t>
  </si>
  <si>
    <t>ES_1118034_DLE7200*E_02082017044347_70120957</t>
  </si>
  <si>
    <t>DLE7300*E</t>
  </si>
  <si>
    <t>ES_1118034_DLE7300*E_08072018043658_70193797</t>
  </si>
  <si>
    <t>DLEX3370*</t>
  </si>
  <si>
    <t>ES_1118034_DLEX3370*_08012014035936_2749997</t>
  </si>
  <si>
    <t>DLEX3700*</t>
  </si>
  <si>
    <t>ES_1118034_DLEX3700*_02122018095146_70170997</t>
  </si>
  <si>
    <t>DLEX3900*</t>
  </si>
  <si>
    <t>ES_1118034_DLEX3900*_02122018095146_70170997</t>
  </si>
  <si>
    <t>DLEX4270*</t>
  </si>
  <si>
    <t>ES_1118034_DLEX4270*_08012014035936_2749997</t>
  </si>
  <si>
    <t>DLEX4370*</t>
  </si>
  <si>
    <t>ES_1118034_DLEX4370*_02082017044347_70120957</t>
  </si>
  <si>
    <t>DLEX4500*</t>
  </si>
  <si>
    <t>ES_1118034_DLEX4500*_03282019082806_70220967</t>
  </si>
  <si>
    <t>DLEX5000*</t>
  </si>
  <si>
    <t>ES_1118034_DLEX5000*_07142015054611_70039216</t>
  </si>
  <si>
    <t>DLEX5005*</t>
  </si>
  <si>
    <t>ES_1118034_DLEX5005*_05112017113153_70137001</t>
  </si>
  <si>
    <t>DLEX5500*</t>
  </si>
  <si>
    <t>ES_1118034_DLEX5500*_07142015054611_70039216</t>
  </si>
  <si>
    <t>YMEDB835D*+</t>
  </si>
  <si>
    <t>ES_0022856_MVWB835D*+_02102015015120_70023227</t>
  </si>
  <si>
    <t>ES_22856_YMEDB835D*+_04282016182916_8156414</t>
  </si>
  <si>
    <t>YMEDB855D*+</t>
  </si>
  <si>
    <t>ES_0022856_MVWB855D*+_02102015015120_70023227</t>
  </si>
  <si>
    <t>ES_22856_YMEDB855D*+_04282016182933_8173338</t>
  </si>
  <si>
    <t>YMEDB955FC*</t>
  </si>
  <si>
    <t>Wrinkle prevention option,Steam cycle,Sanitization cycle</t>
  </si>
  <si>
    <t>ES_22856_MVWB955F**_08222016220340_3420991</t>
  </si>
  <si>
    <t>ES_22856_YMEDB955FC*_10272016170647_8007708</t>
  </si>
  <si>
    <t>YMEDB955FS*</t>
  </si>
  <si>
    <t>ES_22856_YMEDB955FS*_10272016170753_8073933</t>
  </si>
  <si>
    <t>YMEDB955FW*</t>
  </si>
  <si>
    <t>ES_22856_YMEDB955FW*_10272016170916_8156123</t>
  </si>
  <si>
    <t>PDR908 HP</t>
  </si>
  <si>
    <t>Cotton, Normal</t>
  </si>
  <si>
    <t>Drum light,Time remaining display,Wrinkle prevention option,Other,Filter cleaning indicator</t>
  </si>
  <si>
    <t>ES_0031629_PDR980 HP_12062018120420_70208458</t>
  </si>
  <si>
    <t>TWB120 WP</t>
  </si>
  <si>
    <t>Cotton normal</t>
  </si>
  <si>
    <t>ES_0031629_WWB020_12062018124521_70208967</t>
  </si>
  <si>
    <t>ES_0031629_TWB120 WP_09052018023030_70196998</t>
  </si>
  <si>
    <t>TWF160 WP</t>
  </si>
  <si>
    <t>ES_31629_WWF060_11252017012640_70163416</t>
  </si>
  <si>
    <t>ES_1141072_TWF160 WP_12222017121317_70168085</t>
  </si>
  <si>
    <t>TWI180 WP</t>
  </si>
  <si>
    <t>Cotton normal +</t>
  </si>
  <si>
    <t>Drum light,Time remaining display,Wrinkle prevention option,Steam cycle,Other,Filter cleaning indicator</t>
  </si>
  <si>
    <t>ES_31629_WWH660_11252017012640_70163416, ES_31629_WWH860_11252017012640_70163416</t>
  </si>
  <si>
    <t>ES_1141072_TWI180 WP_12222017121317_70168085</t>
  </si>
  <si>
    <t>DV22N680*H*</t>
  </si>
  <si>
    <t>Normal cycle, Automatic Termination, Normal Dry level</t>
  </si>
  <si>
    <t>Drum light,Wrinkle prevention option</t>
  </si>
  <si>
    <t>WW22K6800**</t>
  </si>
  <si>
    <t>ES_1023593_DV22N680*H*_09102018024207_70196935</t>
  </si>
  <si>
    <t>DV22N685*H*</t>
  </si>
  <si>
    <t>WW22N6850**</t>
  </si>
  <si>
    <t>ES_1023593_DV22N685*H*_09102018024207_70196935</t>
  </si>
  <si>
    <t>DV45K62**E*</t>
  </si>
  <si>
    <t>Normal cycle, Eco Dry, Automatic Termination, Medium temp, Normal Dry dryness level</t>
  </si>
  <si>
    <t>Drum light,Time remaining display,Wrinkle prevention option,Steam cycle,Filter cleaning indicator</t>
  </si>
  <si>
    <t>ES_1023593_DV45K62**E*_01112016051621_70059693</t>
  </si>
  <si>
    <t>DV45K62**G*</t>
  </si>
  <si>
    <t>ES_1023593_DV45K62**G*_01112016051621_70059693</t>
  </si>
  <si>
    <t>DV45K65**E*</t>
  </si>
  <si>
    <t>ES_1023593_DV45K65**E*_01112016051621_70059693</t>
  </si>
  <si>
    <t>DV45K65**G*</t>
  </si>
  <si>
    <t>ES_1023593_DV45K65**G*_01112016051621_70059693</t>
  </si>
  <si>
    <t>DV45K71**E*</t>
  </si>
  <si>
    <t>ES_1023593_DV45K71**E*_06302016024435_70086546</t>
  </si>
  <si>
    <t>DV45K71**G*</t>
  </si>
  <si>
    <t>ES_1023593_DV45K71**G*_06302016024435_70086546</t>
  </si>
  <si>
    <t>DV45K76**E*</t>
  </si>
  <si>
    <t>ES_1023593_DV45K76**E*_12072015123900_70055766</t>
  </si>
  <si>
    <t>DLEX5780*E</t>
  </si>
  <si>
    <t>ES_0015649_DLEX5780*E_11172014020527_2776157</t>
  </si>
  <si>
    <t>DLEX7200*</t>
  </si>
  <si>
    <t>ES_1118034_DLEX7200*_02082017044347_70120957</t>
  </si>
  <si>
    <t>DLEX7250*</t>
  </si>
  <si>
    <t>ES_1118034_DLEX7250*_11152018113834_70206072</t>
  </si>
  <si>
    <t>DLEX7300*E</t>
  </si>
  <si>
    <t>ES_1118034_DLEX7300*E_08072018043658_70193797</t>
  </si>
  <si>
    <t>DLEX7600*</t>
  </si>
  <si>
    <t>ES_1118034_DLEX7600*_03072016122407_70065980</t>
  </si>
  <si>
    <t>DLEX7600*E</t>
  </si>
  <si>
    <t>ES_1118034_DLEX7600*E_03072016122407_70065980</t>
  </si>
  <si>
    <t>DLEX7650*E</t>
  </si>
  <si>
    <t>ES_1118034_DLEX7650*E_04292019034320_80001951</t>
  </si>
  <si>
    <t>DLEX7800*E</t>
  </si>
  <si>
    <t>ES_1118034_DLEX7800*E_11152018113834_70206072</t>
  </si>
  <si>
    <t>DLEX7900*E</t>
  </si>
  <si>
    <t>ES_1118034_DLEX7900*E_11152018113834_70206072</t>
  </si>
  <si>
    <t>DLEY1701*E</t>
  </si>
  <si>
    <t>ES_0015649_DLEY1701*E_11172014020527_2776157</t>
  </si>
  <si>
    <t>DLEY1901*E</t>
  </si>
  <si>
    <t>ES_1118034_DLEY1901*E_02082017044347_70120957</t>
  </si>
  <si>
    <t>DLG1502*</t>
  </si>
  <si>
    <t>ES_1118034_DLG1502*_08132015060749_70041561</t>
  </si>
  <si>
    <t>DLG1502*E</t>
  </si>
  <si>
    <t>ES_1118034_DLG1502*E_08132015060749_70041561</t>
  </si>
  <si>
    <t>DLG3171*</t>
  </si>
  <si>
    <t>ES_1118034_DLGX3171*_08012014043834_2751151</t>
  </si>
  <si>
    <t>DLG3181*</t>
  </si>
  <si>
    <t>ES_1118034_DLG3181*_04202017041626_70132177</t>
  </si>
  <si>
    <t>DLG3461*</t>
  </si>
  <si>
    <t>ES_1118034_DLG3461*_06242019031743_80008622</t>
  </si>
  <si>
    <t>DLG3501*</t>
  </si>
  <si>
    <t>ES_1118034_DLG3501*_02122018095146_70170997</t>
  </si>
  <si>
    <t>DLG7051*</t>
  </si>
  <si>
    <t>ES_1118034_DLG7051*_04202017041626_70132177</t>
  </si>
  <si>
    <t>DLG7061*E</t>
  </si>
  <si>
    <t>ES_1118034_DLG7061*E_06242019031743_80008622</t>
  </si>
  <si>
    <t>DLG7101*</t>
  </si>
  <si>
    <t>ES_1118034_DLG7101*_12292017012417_70163139</t>
  </si>
  <si>
    <t>DLG7201*E</t>
  </si>
  <si>
    <t>ES_1118034_DLG7201*E_12222016065418_70112790</t>
  </si>
  <si>
    <t>DLG7301*E</t>
  </si>
  <si>
    <t>ES_1118034_DLG7301*E_08072018043658_70193797</t>
  </si>
  <si>
    <t>DLGX3371*</t>
  </si>
  <si>
    <t>ES_1118034_DLGX3371*_08012014043834_2751151</t>
  </si>
  <si>
    <t>DLGX3701*</t>
  </si>
  <si>
    <t>ES_1118034_DLGX3701*_02122018095146_70170997</t>
  </si>
  <si>
    <t>DLGX3901*</t>
  </si>
  <si>
    <t>ES_1118034_DLGX3901*_02122018095146_70170997</t>
  </si>
  <si>
    <t>DLGX4271*</t>
  </si>
  <si>
    <t>ES_1118034_DLGX4271*_08012014043834_2751151</t>
  </si>
  <si>
    <t>DLGX4371*</t>
  </si>
  <si>
    <t>ES_1118034_DLGX4371*_08112016123245_70093199</t>
  </si>
  <si>
    <t>DLGX4501*</t>
  </si>
  <si>
    <t>ES_1118034_DLGX4501*_03282019082806_70220967</t>
  </si>
  <si>
    <t>DLGX5001*</t>
  </si>
  <si>
    <t>ES_1118034_DLGX5001*_01072016065849_70059098</t>
  </si>
  <si>
    <t>DLGX5006*</t>
  </si>
  <si>
    <t>ES_1118034_DLGX5006*_05112017113153_70137001</t>
  </si>
  <si>
    <t>DLGX5011*</t>
  </si>
  <si>
    <t>ES_1118034_DLGX5011*_01072016065849_70059098</t>
  </si>
  <si>
    <t>DLGX5781*E</t>
  </si>
  <si>
    <t>ES_0015649_DLGX5781*E_11172014020527_2776157</t>
  </si>
  <si>
    <t>DLGX7601*</t>
  </si>
  <si>
    <t>ES_1118034_DLGX7601*03312016023947_70071708</t>
  </si>
  <si>
    <t>DLGX7601*E</t>
  </si>
  <si>
    <t>ES_1118034_DLGX7601*E03312016023947_70071708</t>
  </si>
  <si>
    <t>DLGX7801*E</t>
  </si>
  <si>
    <t>ES_1118034_DLGX7801*E_11152018113834_70206072</t>
  </si>
  <si>
    <t>DLGX7901*E</t>
  </si>
  <si>
    <t>ES_1118034_DLGX7901*E_11152018113834_70206072</t>
  </si>
  <si>
    <t>DLGY1702*E</t>
  </si>
  <si>
    <t>ES_0015649_DLGY1702*E_11172014020527_2776157</t>
  </si>
  <si>
    <t>DLGY1902*E</t>
  </si>
  <si>
    <t>ES_1118034_DLGY1902*E_01232017115209_70118391</t>
  </si>
  <si>
    <t>DLHX4072*</t>
  </si>
  <si>
    <t>ES_1118034_DLHX4072*_07292014020602_DLHX4072*_2750024</t>
  </si>
  <si>
    <t>DLHX4372*</t>
  </si>
  <si>
    <t>ES_1118034_DLHX4372*_01232017115209_70118391</t>
  </si>
  <si>
    <t>MED3100D*+</t>
  </si>
  <si>
    <t>NORMAL CYCLE, ENERGY SAVER, AUTOMATIC TERMINATION, MEDIUM HEAT, NORMAL DRYNESS LEVEL.</t>
  </si>
  <si>
    <t>ES_0022856_MHW3100D*+_02102015015120_70023227</t>
  </si>
  <si>
    <t>ES_22856_MED3100D*+_04282016175229_5949749</t>
  </si>
  <si>
    <t>MED3500FW*</t>
  </si>
  <si>
    <t>ES_0022856_MHW3500F**_12072015113037_70054797</t>
  </si>
  <si>
    <t>ES_22856_MED3500FW*_04282016181802_7482117</t>
  </si>
  <si>
    <t>MED4100D*+</t>
  </si>
  <si>
    <t>ES_0022856_MHW4100D*+_02102015015120_70023227</t>
  </si>
  <si>
    <t>ES_22856_MED4100D*+_04282016175250_5970613</t>
  </si>
  <si>
    <t>MED5100D*+</t>
  </si>
  <si>
    <t>ES_0022856_MHW5100D*+_02102015015120_70023227</t>
  </si>
  <si>
    <t>ES_22856_MED5100D*+_04282016175323_6003096</t>
  </si>
  <si>
    <t>MED5500FC*</t>
  </si>
  <si>
    <t>ES_22856_MED5500FC*_04282016181817_7497728</t>
  </si>
  <si>
    <t>MED5500FW*</t>
  </si>
  <si>
    <t>ES_22856_MED5500FW*_04282016181839_7519329</t>
  </si>
  <si>
    <t>MED5630H**</t>
  </si>
  <si>
    <t>NORMAL, HIGH HEAT (5 BARS), DRYNESS LEVEL, NORMAL (2 BARS), AUTO TERM</t>
  </si>
  <si>
    <t>ES_15649_MHW5630H**_10142018184935_2975704</t>
  </si>
  <si>
    <t>ES_1129244_MED5630H**_10142018214925_3765911</t>
  </si>
  <si>
    <t>MED6630H**</t>
  </si>
  <si>
    <t>ES_15649_MHW6630H**_10142018185017_3017925</t>
  </si>
  <si>
    <t>ES_1129244_MED6630H**_10142018214819_3699188</t>
  </si>
  <si>
    <t>MED7100D*+</t>
  </si>
  <si>
    <t>ES_0022856_MHW7100D*+_02102015015120_70023227</t>
  </si>
  <si>
    <t>ES_22856_MED7100D*+_04282016180104_6464679</t>
  </si>
  <si>
    <t>MED8100D*+</t>
  </si>
  <si>
    <t>ES_0022856_MHW8100D*+_02102015015120_70023227</t>
  </si>
  <si>
    <t>ES_22856_MED8100D*+_04282016180248_6568644</t>
  </si>
  <si>
    <t>MED8150EC*</t>
  </si>
  <si>
    <t>ES_0022856_MHW8150E**_08262015122737_8888888</t>
  </si>
  <si>
    <t>ES_22856_MED8150EC*_04282016181030_7030145</t>
  </si>
  <si>
    <t>MED8150EW*</t>
  </si>
  <si>
    <t>ES_22856_MED8150EW*_04282016181045_7045337</t>
  </si>
  <si>
    <t>MED8200FC*</t>
  </si>
  <si>
    <t>ES_22856_MED8200FC*_04282016181857_7537735</t>
  </si>
  <si>
    <t>MED8200FW*</t>
  </si>
  <si>
    <t>ES_22856_MED8200FW*_04282016181916_7556540</t>
  </si>
  <si>
    <t>MED8630H**</t>
  </si>
  <si>
    <t>Wi-Fi</t>
  </si>
  <si>
    <t>Other</t>
  </si>
  <si>
    <t>ES_15649_MHW8630H**_10142018185059_3059240</t>
  </si>
  <si>
    <t>ES_1129244_MED8630H**_10142018215052_3852507</t>
  </si>
  <si>
    <t>MEDB835D*+</t>
  </si>
  <si>
    <t>ES_22856_MEDB835D*+_04282016182641_8001700</t>
  </si>
  <si>
    <t>MEDB855D*+</t>
  </si>
  <si>
    <t>ES_22856_MEDB855D*+_04282016182853_8133719</t>
  </si>
  <si>
    <t>MEDB955FC*</t>
  </si>
  <si>
    <t>ES_22856_MEDB955FC*_10272016163804_6284667</t>
  </si>
  <si>
    <t>MEDB955FS*</t>
  </si>
  <si>
    <t>ES_22856_MEDB955FS*_10272016164112_6472963</t>
  </si>
  <si>
    <t>MEDB955FW*</t>
  </si>
  <si>
    <t>ES_22856_MEDB955FW*_10272016170521_7921256</t>
  </si>
  <si>
    <t>MGD5630H**</t>
  </si>
  <si>
    <t>ES_1129244_MGD5630H**_10142018213837_3117201</t>
  </si>
  <si>
    <t>MGD6630H**</t>
  </si>
  <si>
    <t>ES_1129244_MGD6630H**_10142018213725_3045415</t>
  </si>
  <si>
    <t>MGD8630H**</t>
  </si>
  <si>
    <t>ES_1129244_MGD8630H**_10142018213503_2903417</t>
  </si>
  <si>
    <t>MGDB955FC*</t>
  </si>
  <si>
    <t>ES_22856_MGDB955FC*_10272016172204_8924063</t>
  </si>
  <si>
    <t>MGDB955FS*</t>
  </si>
  <si>
    <t>ES_22856_MGDB955FS*_10272016172337_9017668</t>
  </si>
  <si>
    <t>MGDB955FW*</t>
  </si>
  <si>
    <t>ES_22856_MGDB955FW*_10272016172601_9161671</t>
  </si>
  <si>
    <t>YMED3100D*+</t>
  </si>
  <si>
    <t>ES_22856_YMED3100D*+_04282016175038_5838636</t>
  </si>
  <si>
    <t>YMED3500FW*</t>
  </si>
  <si>
    <t>ES_22856_YMED3500FW*_04282016181945_7585499</t>
  </si>
  <si>
    <t>YMED4100D*+</t>
  </si>
  <si>
    <t>ES_22856_YMED4100D*+_04282016175137_5897632</t>
  </si>
  <si>
    <t>YMED5100D*+</t>
  </si>
  <si>
    <t>ES_22856_YMED5100D*+_04282016175207_5927841</t>
  </si>
  <si>
    <t>YMED5500FC*</t>
  </si>
  <si>
    <t>ES_22856_YMED5500FC*_04282016182002_7602079</t>
  </si>
  <si>
    <t>YMED5500FW*</t>
  </si>
  <si>
    <t>ES_22856_YMED5500FW*_04282016182024_7624866</t>
  </si>
  <si>
    <t>YMED5630H**</t>
  </si>
  <si>
    <t>ES_1129244_YMED5630H**_10142018214954_3794488</t>
  </si>
  <si>
    <t>YMED6630H**</t>
  </si>
  <si>
    <t>ES_1129244_YMED6630H**_10142018214851_3731410</t>
  </si>
  <si>
    <t>YMED7100D*+</t>
  </si>
  <si>
    <t>ES_22856_YMED7100D*+_04282016180302_6582812</t>
  </si>
  <si>
    <t>YMED8100D*+</t>
  </si>
  <si>
    <t>ES_22856_YMED8100D*+_04282016180318_6598724</t>
  </si>
  <si>
    <t>YMED8200FC*</t>
  </si>
  <si>
    <t>ES_22856_YMED8200FC*_04282016182040_7640638</t>
  </si>
  <si>
    <t>YMED8200FW*</t>
  </si>
  <si>
    <t>ES_22856_YMED8200FW*_04282016182054_7654622</t>
  </si>
  <si>
    <t>YMED8630H**</t>
  </si>
  <si>
    <t>ES_1129244_YMED8630H**_10142018214747_3667917</t>
  </si>
  <si>
    <t>Inglis</t>
  </si>
  <si>
    <t>YIED5900H**</t>
  </si>
  <si>
    <t>ES_15649_IFW5900H**_10142018185237_3157188</t>
  </si>
  <si>
    <t>ES_1129244_YIED5900H**_10142018213024_2624305</t>
  </si>
  <si>
    <t>Clothe Dryers</t>
  </si>
  <si>
    <t>NS-FDRE77WH8B</t>
  </si>
  <si>
    <t>,NS-FDRE77WH8B-C,</t>
  </si>
  <si>
    <t>Drum light,Steam cycle</t>
  </si>
  <si>
    <t>ES_1059185_NS-FDRE77WH8B_10172017032106_0466687</t>
  </si>
  <si>
    <t>592-8966*</t>
  </si>
  <si>
    <t>ES_1023593_592-8966*_01112016051621_70059693</t>
  </si>
  <si>
    <t>592-8967*</t>
  </si>
  <si>
    <t>ES_1023593_592-8967*_01112016051621_70059693</t>
  </si>
  <si>
    <t>592-8968*</t>
  </si>
  <si>
    <t>ES_1023593_592-8968*_01112016051621_70059693</t>
  </si>
  <si>
    <t>592-8969*</t>
  </si>
  <si>
    <t>ES_1023593_592-8969*_01112016051621_70059693</t>
  </si>
  <si>
    <t>592-9969*</t>
  </si>
  <si>
    <t>ES_1023593_592-9969*_01112016051621_70059693</t>
  </si>
  <si>
    <t>6142#</t>
  </si>
  <si>
    <t>ES_1118034_6142#_03072016122407_70065980</t>
  </si>
  <si>
    <t>6142####</t>
  </si>
  <si>
    <t>ES_1118034_6142####_08012014035936_2749997</t>
  </si>
  <si>
    <t>6143#</t>
  </si>
  <si>
    <t>ES_15649_6143#_12292017012417_70163139</t>
  </si>
  <si>
    <t>6146#</t>
  </si>
  <si>
    <t>ES_1118034_6146#_03072016122407_70065980</t>
  </si>
  <si>
    <t>6146####</t>
  </si>
  <si>
    <t>ES_1118034_6146####_08012014035936_2749997</t>
  </si>
  <si>
    <t>6155#</t>
  </si>
  <si>
    <t>ES_15649_6155#_06012016024614_70082029</t>
  </si>
  <si>
    <t>6163261*</t>
  </si>
  <si>
    <t>ES_15649_6163261*_04282016163247_1167684</t>
  </si>
  <si>
    <t>6163361*</t>
  </si>
  <si>
    <t>ES_15649_6163361*_04282016163503_1303970</t>
  </si>
  <si>
    <t>6813*41+</t>
  </si>
  <si>
    <t>ES_15649_6813*41+_04282016170119_2879299</t>
  </si>
  <si>
    <t>6913*41+</t>
  </si>
  <si>
    <t>ES_15649_6913*41+_04282016170147_2907607</t>
  </si>
  <si>
    <t>7142#</t>
  </si>
  <si>
    <t>ES_1118034_7142#_03072016122407_70065980</t>
  </si>
  <si>
    <t>7142####</t>
  </si>
  <si>
    <t>ES_1118034_7142####_08012014043834_2751151</t>
  </si>
  <si>
    <t>7143#</t>
  </si>
  <si>
    <t>ES_15649_7143#_12292017012417_70163139</t>
  </si>
  <si>
    <t>DV45K76**G*</t>
  </si>
  <si>
    <t>ES_1023593_DV45K76**G*_12112015082742_70056672</t>
  </si>
  <si>
    <t>DV48J770*E*</t>
  </si>
  <si>
    <t>ES_1023593_WA48J770*A*_02112015043656_7002369</t>
  </si>
  <si>
    <t>ES_1023593_DV48J770*E*_01102015074101_70019623</t>
  </si>
  <si>
    <t>DV48J770*G*</t>
  </si>
  <si>
    <t>ES_1023593_DV48J770*G*_01102015074124_70019625</t>
  </si>
  <si>
    <t>DV48J777*E*</t>
  </si>
  <si>
    <t>ES_1023593_WA48J777*A*_02112015043656_7002369</t>
  </si>
  <si>
    <t>ES_1023593_DV48J777*E*_01102015074101_70019623</t>
  </si>
  <si>
    <t>DV48J777*G*</t>
  </si>
  <si>
    <t>ES_1023593_DV48J777*G*_01102015074124_70019625</t>
  </si>
  <si>
    <t>DV50K75**E*</t>
  </si>
  <si>
    <t>ES_1023593_DV50K75**E*_01112016051621_70059693</t>
  </si>
  <si>
    <t>DV50K75**G*</t>
  </si>
  <si>
    <t>ES_1023593_DV50K75**G*_01112016051621_70059693</t>
  </si>
  <si>
    <t>DV50K86**E*</t>
  </si>
  <si>
    <t>ES_1023593_DV50K86**E*_12072015123900_70055766</t>
  </si>
  <si>
    <t>DV50K86**G*</t>
  </si>
  <si>
    <t>ES_1023593_DV50K86**G*_12112015082742_70056672</t>
  </si>
  <si>
    <t>DV52J806*E*</t>
  </si>
  <si>
    <t>ES_1023593_WA52J806*A*_01102015074039_70019619</t>
  </si>
  <si>
    <t>ES_1023593_DV52J806*E*_01102015074101_70019623</t>
  </si>
  <si>
    <t>DV52J806*G*</t>
  </si>
  <si>
    <t>ES_1023593_DV52J806*G*_01102015074124_70019625</t>
  </si>
  <si>
    <t>DV52J870*E*</t>
  </si>
  <si>
    <t>ES_1023593_WA52J870*A*_02092015034438_70022387</t>
  </si>
  <si>
    <t>ES_1023593_DV52J870*E*_01102015074101_70019623</t>
  </si>
  <si>
    <t>DV52J870*G*</t>
  </si>
  <si>
    <t>ES_1023593_DV52J870*G*_01102015074124_70019625</t>
  </si>
  <si>
    <t>DVE45M55***</t>
  </si>
  <si>
    <t>ES_1023593_WF45M55**A*_11242016052047_70108499</t>
  </si>
  <si>
    <t>ES_1023593_DVE45M55***_02032017114750_70117713</t>
  </si>
  <si>
    <t>DVE45N63***</t>
  </si>
  <si>
    <t>ES_1023593_WF45N63**A*_01072018114041_70168206</t>
  </si>
  <si>
    <t>ES_1023593_DVE45N63***_01012018101524_70167291</t>
  </si>
  <si>
    <t>DVE45R63***</t>
  </si>
  <si>
    <t>Normal cycle, Automatic Termination, Normal Dry level, Eco Dry</t>
  </si>
  <si>
    <t>ES_1023593_WF45R63**A*_02042019013708_70211758</t>
  </si>
  <si>
    <t>ES_1023593_DVE45R63***_02042019015349_70211037</t>
  </si>
  <si>
    <t>DVE50R85***</t>
  </si>
  <si>
    <t>ES_1023593_WF50R85**A*_07112019020132_80009393</t>
  </si>
  <si>
    <t>ES_1023593_DVE50R85***_06142019045223_80005221</t>
  </si>
  <si>
    <t>YWED87HED*+</t>
  </si>
  <si>
    <t>ECO NORMAL CYCLE, AUTOMATIC TERMINATION, MEDIUM HEAT, NORMAL DRYNESS LEVEL</t>
  </si>
  <si>
    <t>Drum light,Time remaining display,Wrinkle prevention option,Other,Steam cycle,Energy monitor/indicator,Filter cleaning indicator,Sanitization cycle</t>
  </si>
  <si>
    <t>ES_0022856_WFW87HED*+_02102015015120_70023227</t>
  </si>
  <si>
    <t>ES_22856_YWED87HED*+_05032016195410_5250875</t>
  </si>
  <si>
    <t>YWED90HEFC*</t>
  </si>
  <si>
    <t>ES_0022856_WFW90HEF**_C_12072015113037_70054797</t>
  </si>
  <si>
    <t>ES_22856_YWED90HEFC*_05032016213023_1023083</t>
  </si>
  <si>
    <t>YWED90HEFW*</t>
  </si>
  <si>
    <t>ES_0022856_WFW90HEF**_12072015113037_70054797</t>
  </si>
  <si>
    <t>ES_22856_YWED90HEFW*_05032016213538_1338993</t>
  </si>
  <si>
    <t>YWED9290FC*</t>
  </si>
  <si>
    <t>Hybrid Heat Pump</t>
  </si>
  <si>
    <t>NORMAL CYCLE, AUTOMATIC TERMINATION, MEDIUM HEAT, NORMAL DRYNESS LEVEL, ECO</t>
  </si>
  <si>
    <t>Drum light,Supplementary Drying System,Time remaining display,Wrinkle prevention option,Other,Filter cleaning indicator,Sanitization cycle</t>
  </si>
  <si>
    <t>ES_22856_WFW7590F**_04262016215255_7575072</t>
  </si>
  <si>
    <t>ES_22856_YWED9290FC*_05032016205935_9175921</t>
  </si>
  <si>
    <t>YWED9290FW*</t>
  </si>
  <si>
    <t>ES_22856_YWED9290FW*_05032016210322_9402003</t>
  </si>
  <si>
    <t>YWED92HEFBD*</t>
  </si>
  <si>
    <t>ES_0022856_WFW92HEF**_BD_12072015113037_70054797</t>
  </si>
  <si>
    <t>ES_22856_YWED92HEFBD*_05032016213738_1458621</t>
  </si>
  <si>
    <t>YWED92HEFC*</t>
  </si>
  <si>
    <t>ES_0022856_WFW92HEF**_C_12072015113037_70054797</t>
  </si>
  <si>
    <t>ES_22856_YWED92HEFC*_05032016213948_1588459</t>
  </si>
  <si>
    <t>YWED92HEFU*</t>
  </si>
  <si>
    <t>ES_0022856_WFW92HEF**_U_12072015113037_70054797</t>
  </si>
  <si>
    <t>ES_22856_YWED92HEFU*_05032016214232_1752405</t>
  </si>
  <si>
    <t>YWED92HEFW*</t>
  </si>
  <si>
    <t>ES_0022856_WFW92HEF**_12072015113037_70054797</t>
  </si>
  <si>
    <t>ES_22856_YWED92HEFW*_05032016214652_2012327</t>
  </si>
  <si>
    <t>YWED9500EC*</t>
  </si>
  <si>
    <t>ECOBOOST, MIXED + NORMAL CYCLE, AUTOMATIC TERMINATION, HIGH HEAT, MID-POINT DRYNESS LEVEL.</t>
  </si>
  <si>
    <t>ES_22856_YWED9500EC*_05032016230317_6597731</t>
  </si>
  <si>
    <t>ES_22856_YWED9500EC*_05032016231750_7470657</t>
  </si>
  <si>
    <t>YWED9500EW*</t>
  </si>
  <si>
    <t>ES_22856_YWED9500EW*_05032016230704_6824616</t>
  </si>
  <si>
    <t>YWED95HED*+</t>
  </si>
  <si>
    <t>ES_0022856_WFW95HED*+_03252014114036_2713436</t>
  </si>
  <si>
    <t>ES_22856_YWED95HED*+_05042016152513_5513859</t>
  </si>
  <si>
    <t>YWED9620H**</t>
  </si>
  <si>
    <t>WHAT TO DRY â€“ REGULAR, HOW TO DRY - NORMAL, TEMPERATURE HIGH, DRYNESS LEVEL NORMAL, ECOBOOST ON â€“ LEAF, WI- FI OFF, WRINKLE SHIELD OFF</t>
  </si>
  <si>
    <t>Drum light,Time remaining display,Wrinkle prevention option,Steam cycle,Energy monitor/indicator,Sanitization cycle</t>
  </si>
  <si>
    <t>ES_1129244_YWED9620H**_10142018211007_1407649</t>
  </si>
  <si>
    <t>YWED97HED*+</t>
  </si>
  <si>
    <t>ES_0022856_WFW97HED*+_05212014112855_2728484</t>
  </si>
  <si>
    <t>ES_22856_YWED97HED*+_05042016153710_6230752</t>
  </si>
  <si>
    <t>YWED99HED*+</t>
  </si>
  <si>
    <t>ECO, NORMAL CYCLE, AUTOMATIC TERMINATION, MEDIUM HEAT, NORMAL DRYNESS LEVEL</t>
  </si>
  <si>
    <t>ES_22856_YWED99HED*+_05042016161734_8654607</t>
  </si>
  <si>
    <t>DVE52M77***</t>
  </si>
  <si>
    <t>ES_1023593_WA54M87**A*_01122017122713_70115961</t>
  </si>
  <si>
    <t>ES_1023593_DVE52M77***_02032017114750_70117710</t>
  </si>
  <si>
    <t>DVE52M86***</t>
  </si>
  <si>
    <t>ES_1023593_DVE52M86***_02032017114750_70117710</t>
  </si>
  <si>
    <t>DVE54M87***</t>
  </si>
  <si>
    <t>ES_1023593_DVE54M87***_02032017114750_70117710</t>
  </si>
  <si>
    <t>DVE54R72***</t>
  </si>
  <si>
    <t>Normal cycle / Medium(unselectable) temp / Normal dryness/ Eco dry option on</t>
  </si>
  <si>
    <t>Steam cycle,Other,Sanitization cycle</t>
  </si>
  <si>
    <t>ES_1023593_DVE54R72***_05312019122829_80005224</t>
  </si>
  <si>
    <t>DVE54R76***</t>
  </si>
  <si>
    <t>ES_1023593_DVE54R76***_05312019122829_80005224</t>
  </si>
  <si>
    <t>DVE55M96***</t>
  </si>
  <si>
    <t>ES_1023593_DVE55M96***_02032017114750_70117713</t>
  </si>
  <si>
    <t>DVE60M99***</t>
  </si>
  <si>
    <t>ES_1023593_DVE60M99***_02032017114750_70117713</t>
  </si>
  <si>
    <t>DVG45M55***</t>
  </si>
  <si>
    <t>ES_1023593_DVG45M55***_02032017114750_70117715</t>
  </si>
  <si>
    <t>DVG45R63***</t>
  </si>
  <si>
    <t>Normal Setting, Dryness Level Normal, Dry Temperature Medium, Eco Dry Default ON</t>
  </si>
  <si>
    <t>ES_1023593_DVG45R63***_02272019011151_70212994</t>
  </si>
  <si>
    <t>DVG50R85***</t>
  </si>
  <si>
    <t>ES_1023593_DVG50R85***_06142019045223_80005221</t>
  </si>
  <si>
    <t>DVG52M77***</t>
  </si>
  <si>
    <t>ES_1023593_DVG52M77***_02032017114750_70117717</t>
  </si>
  <si>
    <t>DVG52M86***</t>
  </si>
  <si>
    <t>ES_1023593_DVG52M86***_02032017114750_70117717</t>
  </si>
  <si>
    <t>DVG54M87***</t>
  </si>
  <si>
    <t>ES_1023593_DVG54M87***_02032017114750_70117717</t>
  </si>
  <si>
    <t>DVG54R72***</t>
  </si>
  <si>
    <t>Normal cycle / Medium temp / Normal dryness/ Eco dry option on</t>
  </si>
  <si>
    <t>ES_1023593_DVG54R72***_05312019122829_80005224</t>
  </si>
  <si>
    <t>DVG54R76***</t>
  </si>
  <si>
    <t>ES_1023593_DVG54R76***_05312019122829_80005224</t>
  </si>
  <si>
    <t>DVG55M96***</t>
  </si>
  <si>
    <t>ES_1023593_DVG55M96***_02032017114750_70117715</t>
  </si>
  <si>
    <t>DVG60M99***</t>
  </si>
  <si>
    <t>ES_1023593_DVG60M99***_02032017114750_70117715</t>
  </si>
  <si>
    <t>WED560LH**</t>
  </si>
  <si>
    <t>REGULAR + NORMAL, HIGH TEMP (4 DOTS), DRYNESS LEVEL NORMAL (2 DOTS), ECOBOOST ON</t>
  </si>
  <si>
    <t>ES_15649_WFW5620H**_10142018184621_2781148</t>
  </si>
  <si>
    <t>ES_1129244_WED560LH**_10142018204649_0009106</t>
  </si>
  <si>
    <t>WED5620H**</t>
  </si>
  <si>
    <t>REGULAR + NORMAL, HIGH TEMP (5 DOTS), DRYNESS LEVEL NORMAL (2 DOTS), ECOBOOST ON, AUTO TERM</t>
  </si>
  <si>
    <t>Time remaining display,Drum light,Wrinkle prevention option,Steam cycle,Sanitization cycle</t>
  </si>
  <si>
    <t>ES_1129244_WED5620H**_10142018194920_6560520</t>
  </si>
  <si>
    <t>WED6620H**</t>
  </si>
  <si>
    <t>ES_15649_WFW6620H**_10142018184846_2926289</t>
  </si>
  <si>
    <t>ES_1129244_WED6620H**_10142018194427_6267487</t>
  </si>
  <si>
    <t>WED72HED*+</t>
  </si>
  <si>
    <t>ES_0022856_WFW72HED*+_02102015015120_70023227</t>
  </si>
  <si>
    <t>ES_22856_WED72HED*+_05032016195723_5443561</t>
  </si>
  <si>
    <t>WED7505FW*</t>
  </si>
  <si>
    <t>ES_22856_WED7505FW*_05032016215118_2278543</t>
  </si>
  <si>
    <t>WED7540FW*</t>
  </si>
  <si>
    <t>ES_22856_WED7540FW*_05032016215308_2388863</t>
  </si>
  <si>
    <t>WED7590FW*</t>
  </si>
  <si>
    <t>ECO NORMAL CYCLE, AUTOMATIC TERMINATION, MEDIUM HEAT, NORMAL DRYNESS LEVEL.</t>
  </si>
  <si>
    <t>ES_0022856_WFW7590F**_11062015014728_70052530</t>
  </si>
  <si>
    <t>ES_22856_WED7590FW*_05032016181633_9393419</t>
  </si>
  <si>
    <t>WED75HEFW*</t>
  </si>
  <si>
    <t>ES_22856_WED75HEFW*_05032016215846_2726787</t>
  </si>
  <si>
    <t>WED7990FW*</t>
  </si>
  <si>
    <t>ES_15649_WFW560CH**_10142018184540_2740679</t>
  </si>
  <si>
    <t>ES_22856_WED7990FW*_05032016210548_9548975</t>
  </si>
  <si>
    <t>WED8000D*+</t>
  </si>
  <si>
    <t>ECOBOOST NORMAL CYCLE, AUTOMATIC TERMINATION, MEDIUM HEAT, NORMAL DRYNESS LEVEL</t>
  </si>
  <si>
    <t>ES_0022856_WTW8000D*+_10032014035931_2767884</t>
  </si>
  <si>
    <t>ES_22856_WED8000D*+_05032016182429_9869058</t>
  </si>
  <si>
    <t>WED81HED*+</t>
  </si>
  <si>
    <t>ES_0022856_WFW81HED*+_02102015015120_70023227</t>
  </si>
  <si>
    <t>ES_22856_WED81HED*+_05032016195950_5590102</t>
  </si>
  <si>
    <t>WED8500D*+</t>
  </si>
  <si>
    <t>ES_0022856_WTW8500D*+_10032014035931_2767884</t>
  </si>
  <si>
    <t>ES_22856_WED8500D*+_05032016182742_0062788</t>
  </si>
  <si>
    <t>WED8510FW*</t>
  </si>
  <si>
    <t>MIXED, NORMAL CYCLE, ECOBOOST, AUTOMATIC TERMINATION, HIGH HEAT, MID-POINT DRYNESS LEVEL.</t>
  </si>
  <si>
    <t>Drum light,Time remaining display,Wrinkle prevention option,Other,Steam cycle,Filter cleaning indicator,Sanitization cycle</t>
  </si>
  <si>
    <t>ES_22856_MVWB855D*+_04262016195130_0290983</t>
  </si>
  <si>
    <t>ES_22856_WED8510FW*_10272016173353_9633607</t>
  </si>
  <si>
    <t>WED8540FW*</t>
  </si>
  <si>
    <t>ES_22856_WFW8540F**_08222016230047_6847335</t>
  </si>
  <si>
    <t>ES_22856_WED8540FW*_10272016175833_1113446</t>
  </si>
  <si>
    <t>WED85HEFBL*</t>
  </si>
  <si>
    <t>Drum light,Time remaining display,Wrinkle prevention option,Other,Energy monitor/indicator,Filter cleaning indicator,Sanitization cycle</t>
  </si>
  <si>
    <t>ES_22856_WED85HEFBL*_10272016174848_0528075</t>
  </si>
  <si>
    <t>WED85HEFC*</t>
  </si>
  <si>
    <t>ES_22856_WFW85HEF**_08222016224607_5967915</t>
  </si>
  <si>
    <t>ES_22856_WED85HEFC*_10272016174641_0401920</t>
  </si>
  <si>
    <t>WED85HEFW*</t>
  </si>
  <si>
    <t>Drum light,Time remaining display,Wrinkle prevention option,Other,Steam cycle,Energy monitor/indicator,Sanitization cycle</t>
  </si>
  <si>
    <t>ES_22856_WED85HEFW*_10272016174516_0316219</t>
  </si>
  <si>
    <t>WED8620H**</t>
  </si>
  <si>
    <t>ES_1129244_WED8620H**_10142018191923_4763998</t>
  </si>
  <si>
    <t>WED8700E**</t>
  </si>
  <si>
    <t>ECOBOOST, NORMAL CYCLE, AUTOMATIC TERMINATION, MEDIUM HEAT, NORMAL DRYNESS LEVEL</t>
  </si>
  <si>
    <t>ES_0022856_WTW8700E**_04012015081728_70027607</t>
  </si>
  <si>
    <t>ES_22856_WED8700E**_05032016193738_4258822</t>
  </si>
  <si>
    <t>WED8740D*+</t>
  </si>
  <si>
    <t>ES_0022856_WFW8740D*+_02102015015120_70023227</t>
  </si>
  <si>
    <t>ES_22856_WED8740D*+_05032016200233_5753921</t>
  </si>
  <si>
    <t>WED87HED*+</t>
  </si>
  <si>
    <t>ES_22856_WED87HED*+_05032016201405_6445211</t>
  </si>
  <si>
    <t>ES_22856_WED87HED*+_05032016204014_8014653</t>
  </si>
  <si>
    <t>WED90HEFC*</t>
  </si>
  <si>
    <t>ES_22856_WED90HEFC*_05032016220929_3369874</t>
  </si>
  <si>
    <t>WED90HEFW*</t>
  </si>
  <si>
    <t>ES_22856_WED90HEFW*_05032016221206_3526236</t>
  </si>
  <si>
    <t>WED9290FC*</t>
  </si>
  <si>
    <t>ES_22856_WFW9290F**_04262016215708_7828753</t>
  </si>
  <si>
    <t>ES_22856_WED9290FC*_05032016210958_9798020</t>
  </si>
  <si>
    <t>WED9290FW*</t>
  </si>
  <si>
    <t>ES_22856_WED9290FW*_05032016211140_9900631</t>
  </si>
  <si>
    <t>WED92HEFBD*</t>
  </si>
  <si>
    <t>ES_22856_WED92HEFBD*_05032016222042_4042682</t>
  </si>
  <si>
    <t>WED92HEFC*</t>
  </si>
  <si>
    <t>ES_22856_WED92HEFC*_05032016222409_4249606</t>
  </si>
  <si>
    <t>WED92HEFU*</t>
  </si>
  <si>
    <t>ES_22856_WED92HEFU*_05032016222642_4402019</t>
  </si>
  <si>
    <t>WED92HEFW*</t>
  </si>
  <si>
    <t>ES_22856_WED92HEFW*_05032016222946_4586388</t>
  </si>
  <si>
    <t>WED9500EC*</t>
  </si>
  <si>
    <t>ES_22856_WED9500EC*_05032016230924_6964395</t>
  </si>
  <si>
    <t>WED9500EW*</t>
  </si>
  <si>
    <t>ES_22856_WED9500EW*_05032016231046_7046045</t>
  </si>
  <si>
    <t>WED95HED*+</t>
  </si>
  <si>
    <t>ES_22856_WED95HED*+_05042016154050_6450915</t>
  </si>
  <si>
    <t>WED9620H**</t>
  </si>
  <si>
    <t>ES_1129244_WED9620H**_10142018210745_1265041</t>
  </si>
  <si>
    <t>WED9750EW*</t>
  </si>
  <si>
    <t>ES_22856_WED9750EW*_05032016180201_8521916</t>
  </si>
  <si>
    <t>WED97HED*+</t>
  </si>
  <si>
    <t>ES_22856_WED97HED*+_05042016154848_6928419</t>
  </si>
  <si>
    <t>WED99HED*+</t>
  </si>
  <si>
    <t>ES_22856_WED99HED*+_05042016162312_8992754</t>
  </si>
  <si>
    <t>WGD560LH**</t>
  </si>
  <si>
    <t>ES_1129244_WGD560LH**_10142018210101_0861486</t>
  </si>
  <si>
    <t>WGD5620H**</t>
  </si>
  <si>
    <t>ES_1129244_WGD5620H**_10142018203626_9386288</t>
  </si>
  <si>
    <t>WGD6620H**</t>
  </si>
  <si>
    <t>ES_1129244_WGD6620H**_10142018203415_9255137</t>
  </si>
  <si>
    <t>WGD8620H**</t>
  </si>
  <si>
    <t>ES_1129244_WGD8620H**_10142018202938_8978529</t>
  </si>
  <si>
    <t>WGD9500EC*</t>
  </si>
  <si>
    <t>ES_22856_WGD9500EC*_04282016200554_3954361</t>
  </si>
  <si>
    <t>WGD9500EW*</t>
  </si>
  <si>
    <t>ES_22856_WGD9500EW*_04282016200744_4064326</t>
  </si>
  <si>
    <t>WGD9620H**</t>
  </si>
  <si>
    <t>ES_1129244_WGD9620H**_10142018211945_1985578</t>
  </si>
  <si>
    <t>WHD3090G**</t>
  </si>
  <si>
    <t>NORMAL CYCLE, AUTOMATIC TERMINATION, NORMAL / DRY - DRYNESS LEVEL</t>
  </si>
  <si>
    <t>Time remaining display,Steam cycle,Other</t>
  </si>
  <si>
    <t>ES_22856_WFW3090G**_08252016203207_7127465</t>
  </si>
  <si>
    <t>ES_22856_WHD3090G**_09022016222102_4862252</t>
  </si>
  <si>
    <t>WHD5090G**</t>
  </si>
  <si>
    <t>ES_22856_WFW5090J**_12262018151657_7417290</t>
  </si>
  <si>
    <t>ES_1129244_WHD5090G**_09022016215434_3274685</t>
  </si>
  <si>
    <t>WHD560CH**</t>
  </si>
  <si>
    <t>REGULAR + NORMAL, HIGH TEMP (4 DOTS), DRYNESS LEVEL NORMAL (2 DOTS), ECO ON, AUTO TERM</t>
  </si>
  <si>
    <t>ES_22856_WHD560CH**_12122018194938_4178680</t>
  </si>
  <si>
    <t>WHD862CH**</t>
  </si>
  <si>
    <t>ES_22856_WHD862CH**_12122018195041_4241942</t>
  </si>
  <si>
    <t>YWED560LH**</t>
  </si>
  <si>
    <t>ES_1129244_YWED560LH**_10142018205243_0363038</t>
  </si>
  <si>
    <t>YWED5620H**</t>
  </si>
  <si>
    <t>ES_1129244_YWED5620H**_10142018194730_6450286</t>
  </si>
  <si>
    <t>YWED6620H**</t>
  </si>
  <si>
    <t>ES_1129244_YWED6620H**_10142018194609_6369859</t>
  </si>
  <si>
    <t>YWED72HED*+</t>
  </si>
  <si>
    <t>ES_22856_YWED72HED*+_05032016201647_6607835</t>
  </si>
  <si>
    <t>YWED7505FW*</t>
  </si>
  <si>
    <t>ES_22856_YWED7505FW*_05032016223143_4703163</t>
  </si>
  <si>
    <t>ES_22856_YWED7505FW*_05032016225146_5906874</t>
  </si>
  <si>
    <t>YWED7540FW*</t>
  </si>
  <si>
    <t>ES_22856_YWED7540FW*_05032016223313_4793810</t>
  </si>
  <si>
    <t>YWED75HEFW*</t>
  </si>
  <si>
    <t>ES_22856_YWED75HEFW*_05032016223515_4915607</t>
  </si>
  <si>
    <t>YWED7990FW*</t>
  </si>
  <si>
    <t>ES_22856_YWED7990FW*_05032016211346_0026661</t>
  </si>
  <si>
    <t>YWED8000D*+</t>
  </si>
  <si>
    <t>,YWED8500D*+,</t>
  </si>
  <si>
    <t>ES_22856_YWED8000D*+_05042016160321_7801856</t>
  </si>
  <si>
    <t>YWED81HED*+</t>
  </si>
  <si>
    <t>ES_0022856_WFW81HED*+_03252014114010_2713436</t>
  </si>
  <si>
    <t>ES_22856_YWED81HED*+_05032016194850_4930655</t>
  </si>
  <si>
    <t>YWED8540FW*</t>
  </si>
  <si>
    <t>ES_22856_YWED8540FW*_10272016175919_1159465</t>
  </si>
  <si>
    <t>YWED85HEFBL*</t>
  </si>
  <si>
    <t>ES_22856_YWED85HEFBL*_10272016175205_0725892</t>
  </si>
  <si>
    <t>YWED85HEFC*</t>
  </si>
  <si>
    <t>ES_22856_YWED85HEFC*_10272016175101_0661959</t>
  </si>
  <si>
    <t>YWED85HEFW*</t>
  </si>
  <si>
    <t>ES_22856_YWED85HEFW*_10272016174958_0598407</t>
  </si>
  <si>
    <t>YWED8620H**</t>
  </si>
  <si>
    <t>ES_1129244_YWED8620H**_10142018194021_6021423</t>
  </si>
  <si>
    <t>YWHD3090G**</t>
  </si>
  <si>
    <t>ES_22856_YWHD3090G**_09022016222153_4913531</t>
  </si>
  <si>
    <t>YWHD5090G**</t>
  </si>
  <si>
    <t>ES_1129244_YWHD5090G**_09022016215957_3597696</t>
  </si>
  <si>
    <t>YWHD560CH**</t>
  </si>
  <si>
    <t>ES_22856_YWHD560CH**_12122018195003_4203765</t>
  </si>
  <si>
    <t>GTD45EASJWS/206355460</t>
  </si>
  <si>
    <t>Electric -Basic Tier</t>
  </si>
  <si>
    <t>Gas - Standard Efficiency</t>
  </si>
  <si>
    <t>Gas - Basic Tier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</si>
  <si>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</si>
  <si>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</si>
  <si>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</si>
  <si>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</si>
  <si>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</si>
  <si>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</si>
  <si>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</si>
  <si>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</si>
  <si>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</si>
  <si>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</si>
  <si>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</si>
  <si>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</si>
  <si>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</si>
  <si>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</si>
  <si>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Electric Clothes Dryer, Efficient - Basic Tier, Ventless, Standard Size, Any Volt</t>
  </si>
  <si>
    <t>Electric Clothes Dryer, Efficient - Basic Tier, Vented, Compact Size, 120 Volt</t>
  </si>
  <si>
    <t>Electric Clothes Dryer, Efficient - Basic Tier, Ventless, Compact Size, 120 Volt</t>
  </si>
  <si>
    <t>Electric Clothes Dryer, Efficient - Basic Tier, Vented, Compact Size, 240 Volt</t>
  </si>
  <si>
    <t>Electric Clothes Dryer, Efficient - Basic Tier, Ventless, Compact Size, 240 Volt</t>
  </si>
  <si>
    <t>Heat Pump Clothes Dryer, Efficient - Advanced Tier, Vented, Standard Size, Any Volt</t>
  </si>
  <si>
    <t>Heat Pump Clothes Dryer, Efficient - Advanced Tier, Ventless, Standard Size, Any Volt</t>
  </si>
  <si>
    <t>Heat Pump Clothes Dryer, Efficient - Advanced Tier, Vented, Compact Size, 120 Volt</t>
  </si>
  <si>
    <t>Heat Pump Clothes Dryer, Efficient - Advanced Tier, Ventless, Compact Size, 120 Volt</t>
  </si>
  <si>
    <t>Heat Pump Clothes Dryer, Efficient - Advanced Tier, Vented, Compact Size, 240 Volt</t>
  </si>
  <si>
    <t>Heat Pump Clothes Dryer, Efficient - Advanced Tier, Ventless, Compact Size, 240 Volt</t>
  </si>
  <si>
    <t>Gas Clothes Dryer, Efficient - Advanced Tier, Vented, Any Size, Any Voltage</t>
  </si>
  <si>
    <t>Electric Clothes Dryer, Standard -  Vented, Standard Size, Any Volt</t>
  </si>
  <si>
    <t>Electric Clothes Dryer, Standard -  Ventless, Standard Size, Any Volt</t>
  </si>
  <si>
    <t>Electric Clothes Dryer, Standard -  Vented, Compact Size, 120 Volt</t>
  </si>
  <si>
    <t>Electric Clothes Dryer, Standard -  Ventless, Compact Size, 120 Volt</t>
  </si>
  <si>
    <t>Electric Clothes Dryer, Standard -  Vented, Compact Size, 240 Volt</t>
  </si>
  <si>
    <t>Electric Clothes Dryer, Standard -  Ventless, Compact Size, 240 Volt</t>
  </si>
  <si>
    <t>Gas Clothes Dryer, Standard -  Vented, Any Size, Any Voltage</t>
  </si>
  <si>
    <t>N/A</t>
  </si>
  <si>
    <t>RPP IMC Analysis Results</t>
  </si>
  <si>
    <t>Electric - Energy Star</t>
  </si>
  <si>
    <t>Electric - Non Energy Star</t>
  </si>
  <si>
    <t>https://www.lowes.com/pd/GE-3-6-cu-ft-Stackable-Electric-Dryer-White/3502336</t>
  </si>
  <si>
    <t>Clothes Dryer, Efficient - Basic Tier, Vented, Any Size, Any Voltage</t>
  </si>
  <si>
    <t xml:space="preserve">NOTE: Standard Tier Gas and Electric Measures are adopted from the Energy Solutions. 2015. "Analysis of Incremental Measure Costs for the Retail Products Portfolio." Memorandum submitted to Brian Smith, Pacific Gas &amp; Electric Company. </t>
  </si>
  <si>
    <t xml:space="preserve">Costs found in this document for Basic Tier equipment shows that the estimated from the memorandum are still reasonable. </t>
  </si>
  <si>
    <t>SWAP003_02_B001</t>
  </si>
  <si>
    <t>SWAP003_02_M001</t>
  </si>
  <si>
    <t>SWAP003_02_B002</t>
  </si>
  <si>
    <t>SWAP003_02_B003</t>
  </si>
  <si>
    <t>SWAP003_02_B004</t>
  </si>
  <si>
    <t>SWAP003_02_B005</t>
  </si>
  <si>
    <t>SWAP003_02_M002</t>
  </si>
  <si>
    <t>SWAP003_02_M003</t>
  </si>
  <si>
    <t>SWAP003_02_M004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</si>
</sst>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-0.49998474074526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3" fillId="0" borderId="0" applyFont="0" applyFill="0" applyBorder="0" applyAlignment="0" applyProtection="0"/>
  </cellStyleXfs>
  <cellXfs count="81">
    <xf numFmtId="0" fontId="0" fillId="0" borderId="0" xfId="0"/>
    <xf numFmtId="0" fontId="0" fillId="2" borderId="1" xfId="0" applyFill="1" applyBorder="1"/>
    <xf numFmtId="0" fontId="1" fillId="0" borderId="0" xfId="1"/>
    <xf numFmtId="164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Fill="1"/>
    <xf numFmtId="164" fontId="0" fillId="3" borderId="2" xfId="0" applyNumberFormat="1" applyFill="1" applyBorder="1"/>
    <xf numFmtId="164" fontId="0" fillId="3" borderId="3" xfId="0" applyNumberFormat="1" applyFill="1" applyBorder="1"/>
    <xf numFmtId="164" fontId="0" fillId="3" borderId="4" xfId="0" applyNumberFormat="1" applyFill="1" applyBorder="1"/>
    <xf numFmtId="2" fontId="0" fillId="0" borderId="3" xfId="0" applyNumberFormat="1" applyBorder="1"/>
    <xf numFmtId="0" fontId="0" fillId="2" borderId="5" xfId="0" applyFill="1" applyBorder="1" applyAlignment="1">
      <alignment horizontal="center"/>
    </xf>
    <xf numFmtId="164" fontId="0" fillId="0" borderId="5" xfId="0" applyNumberFormat="1" applyBorder="1"/>
    <xf numFmtId="0" fontId="0" fillId="0" borderId="5" xfId="0" applyBorder="1"/>
    <xf numFmtId="0" fontId="0" fillId="4" borderId="5" xfId="0" applyFill="1" applyBorder="1" applyAlignment="1">
      <alignment horizontal="left"/>
    </xf>
    <xf numFmtId="0" fontId="0" fillId="4" borderId="5" xfId="0" applyFill="1" applyBorder="1"/>
    <xf numFmtId="164" fontId="0" fillId="3" borderId="5" xfId="0" applyNumberFormat="1" applyFill="1" applyBorder="1"/>
    <xf numFmtId="0" fontId="0" fillId="0" borderId="0" xfId="0" applyBorder="1"/>
    <xf numFmtId="0" fontId="0" fillId="2" borderId="5" xfId="0" applyFill="1" applyBorder="1"/>
    <xf numFmtId="164" fontId="0" fillId="2" borderId="5" xfId="0" applyNumberFormat="1" applyFill="1" applyBorder="1"/>
    <xf numFmtId="164" fontId="0" fillId="0" borderId="0" xfId="0" applyNumberFormat="1" applyAlignment="1">
      <alignment horizontal="right"/>
    </xf>
    <xf numFmtId="0" fontId="0" fillId="0" borderId="0" xfId="0" applyNumberFormat="1" applyAlignment="1">
      <alignment horizontal="right"/>
    </xf>
    <xf numFmtId="8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8" fontId="0" fillId="0" borderId="0" xfId="0" applyNumberFormat="1"/>
    <xf numFmtId="0" fontId="0" fillId="4" borderId="5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164" fontId="0" fillId="2" borderId="1" xfId="0" applyNumberFormat="1" applyFill="1" applyBorder="1" applyAlignment="1">
      <alignment horizontal="left"/>
    </xf>
    <xf numFmtId="2" fontId="0" fillId="0" borderId="8" xfId="0" applyNumberFormat="1" applyBorder="1"/>
    <xf numFmtId="0" fontId="0" fillId="0" borderId="8" xfId="0" applyBorder="1"/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164" fontId="0" fillId="2" borderId="10" xfId="0" applyNumberForma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2" fontId="0" fillId="0" borderId="13" xfId="0" applyNumberFormat="1" applyBorder="1"/>
    <xf numFmtId="0" fontId="0" fillId="0" borderId="14" xfId="0" applyBorder="1"/>
    <xf numFmtId="164" fontId="0" fillId="3" borderId="13" xfId="0" applyNumberFormat="1" applyFill="1" applyBorder="1"/>
    <xf numFmtId="0" fontId="0" fillId="0" borderId="0" xfId="0" applyNumberFormat="1"/>
    <xf numFmtId="1" fontId="0" fillId="0" borderId="2" xfId="0" applyNumberFormat="1" applyBorder="1"/>
    <xf numFmtId="1" fontId="0" fillId="0" borderId="3" xfId="0" applyNumberFormat="1" applyBorder="1"/>
    <xf numFmtId="1" fontId="0" fillId="0" borderId="13" xfId="0" applyNumberFormat="1" applyBorder="1"/>
    <xf numFmtId="0" fontId="0" fillId="0" borderId="3" xfId="0" applyNumberFormat="1" applyBorder="1"/>
    <xf numFmtId="1" fontId="0" fillId="0" borderId="0" xfId="0" applyNumberFormat="1"/>
    <xf numFmtId="49" fontId="0" fillId="0" borderId="3" xfId="0" applyNumberFormat="1" applyBorder="1"/>
    <xf numFmtId="0" fontId="0" fillId="0" borderId="6" xfId="0" applyNumberFormat="1" applyBorder="1"/>
    <xf numFmtId="0" fontId="0" fillId="0" borderId="2" xfId="0" applyNumberFormat="1" applyBorder="1"/>
    <xf numFmtId="0" fontId="0" fillId="0" borderId="7" xfId="0" applyNumberFormat="1" applyBorder="1"/>
    <xf numFmtId="0" fontId="0" fillId="0" borderId="12" xfId="0" applyNumberFormat="1" applyBorder="1"/>
    <xf numFmtId="0" fontId="0" fillId="0" borderId="13" xfId="0" applyNumberFormat="1" applyBorder="1"/>
    <xf numFmtId="1" fontId="0" fillId="5" borderId="3" xfId="0" applyNumberFormat="1" applyFill="1" applyBorder="1"/>
    <xf numFmtId="0" fontId="0" fillId="5" borderId="3" xfId="0" applyFill="1" applyBorder="1"/>
    <xf numFmtId="2" fontId="0" fillId="5" borderId="8" xfId="0" applyNumberFormat="1" applyFill="1" applyBorder="1"/>
    <xf numFmtId="0" fontId="0" fillId="5" borderId="8" xfId="0" applyFill="1" applyBorder="1"/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2" fontId="0" fillId="0" borderId="0" xfId="0" applyNumberFormat="1"/>
    <xf numFmtId="164" fontId="0" fillId="2" borderId="5" xfId="0" applyNumberFormat="1" applyFill="1" applyBorder="1" applyAlignment="1">
      <alignment horizontal="center"/>
    </xf>
    <xf numFmtId="164" fontId="0" fillId="0" borderId="2" xfId="0" applyNumberFormat="1" applyBorder="1"/>
    <xf numFmtId="2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2" fontId="0" fillId="0" borderId="4" xfId="0" applyNumberFormat="1" applyBorder="1"/>
    <xf numFmtId="2" fontId="0" fillId="0" borderId="0" xfId="0" applyNumberFormat="1" applyBorder="1"/>
    <xf numFmtId="2" fontId="0" fillId="5" borderId="0" xfId="0" applyNumberFormat="1" applyFill="1" applyBorder="1"/>
    <xf numFmtId="0" fontId="0" fillId="5" borderId="0" xfId="0" applyFill="1" applyBorder="1"/>
    <xf numFmtId="0" fontId="0" fillId="6" borderId="5" xfId="0" applyFill="1" applyBorder="1"/>
    <xf numFmtId="14" fontId="0" fillId="0" borderId="5" xfId="0" applyNumberFormat="1" applyBorder="1"/>
    <xf numFmtId="9" fontId="0" fillId="0" borderId="5" xfId="2" applyFont="1" applyBorder="1"/>
    <xf numFmtId="11" fontId="0" fillId="0" borderId="5" xfId="0" applyNumberFormat="1" applyBorder="1"/>
    <xf numFmtId="0" fontId="0" fillId="3" borderId="5" xfId="0" applyFill="1" applyBorder="1"/>
    <xf numFmtId="14" fontId="0" fillId="3" borderId="5" xfId="0" applyNumberFormat="1" applyFill="1" applyBorder="1"/>
    <xf numFmtId="9" fontId="0" fillId="3" borderId="5" xfId="2" applyFont="1" applyFill="1" applyBorder="1"/>
    <xf numFmtId="3" fontId="0" fillId="0" borderId="5" xfId="0" applyNumberFormat="1" applyBorder="1"/>
    <xf numFmtId="11" fontId="0" fillId="3" borderId="5" xfId="0" applyNumberFormat="1" applyFill="1" applyBorder="1"/>
    <xf numFmtId="0" fontId="0" fillId="4" borderId="0" xfId="0" applyFill="1" applyBorder="1"/>
    <xf numFmtId="0" fontId="0" fillId="0" borderId="5" xfId="0" applyFill="1" applyBorder="1"/>
    <xf numFmtId="164" fontId="0" fillId="0" borderId="5" xfId="0" applyNumberFormat="1" applyFill="1" applyBorder="1"/>
    <xf numFmtId="0" fontId="0" fillId="7" borderId="5" xfId="0" applyFill="1" applyBorder="1"/>
    <xf numFmtId="0" fontId="0" fillId="7" borderId="5" xfId="0" applyFill="1" applyBorder="1" applyAlignment="1">
      <alignment horizontal="center"/>
    </xf>
    <xf numFmtId="164" fontId="0" fillId="7" borderId="5" xfId="0" applyNumberFormat="1" applyFill="1" applyBorder="1"/>
  </cellXfs>
  <cellStyles count="3">
    <cellStyle name="Hyperlink" xfId="1" builtinId="8"/>
    <cellStyle name="Normal" xfId="0" builtinId="0"/>
    <cellStyle name="Percent" xfId="2" builtinId="5"/>
  </cellStyles>
  <dxfs count="17">
    <dxf>
      <numFmt numFmtId="12" formatCode="&quot;$&quot;#,##0.00_);[Red]\(&quot;$&quot;#,##0.00\)"/>
      <alignment horizontal="right" vertical="bottom" textRotation="0" wrapText="0" indent="0" justifyLastLine="0" shrinkToFit="0" readingOrder="0"/>
    </dxf>
    <dxf>
      <numFmt numFmtId="12" formatCode="&quot;$&quot;#,##0.00_);[Red]\(&quot;$&quot;#,##0.00\)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1" formatCode="0"/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border diagonalUp="0" diagonalDown="0">
        <left style="thin">
          <color indexed="64"/>
        </left>
        <right/>
        <top style="hair">
          <color indexed="64"/>
        </top>
        <bottom style="hair">
          <color indexed="64"/>
        </bottom>
        <vertical/>
        <horizontal/>
      </border>
    </dxf>
    <dxf>
      <numFmt numFmtId="2" formatCode="0.0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numFmt numFmtId="1" formatCode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numFmt numFmtId="164" formatCode="&quot;$&quot;#,##0.00"/>
      <fill>
        <patternFill patternType="solid">
          <fgColor indexed="64"/>
          <bgColor theme="9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numFmt numFmtId="0" formatCode="General"/>
      <border diagonalUp="0" diagonalDown="0" outline="0">
        <left/>
        <right style="thin">
          <color indexed="64"/>
        </right>
        <top style="hair">
          <color indexed="64"/>
        </top>
        <bottom style="hair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168365</xdr:colOff>
      <xdr:row>50</xdr:row>
      <xdr:rowOff>50710</xdr:rowOff>
    </xdr:from>
    <xdr:to>
      <xdr:col>8</xdr:col>
      <xdr:colOff>1070240</xdr:colOff>
      <xdr:row>87</xdr:row>
      <xdr:rowOff>117244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06170A0-4858-4B6A-9C6E-8BAD104DD7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8365" y="9766210"/>
          <a:ext cx="8723805" cy="7125194"/>
        </a:xfrm>
        <a:prstGeom prst="rect">
          <a:avLst/>
        </a:prstGeom>
      </xdr:spPr>
    </xdr:pic>
    <xdr:clientData/>
  </xdr:twoCellAnchor>
  <xdr:twoCellAnchor editAs="oneCell">
    <xdr:from>
      <xdr:col>0</xdr:col>
      <xdr:colOff>396875</xdr:colOff>
      <xdr:row>26</xdr:row>
      <xdr:rowOff>31750</xdr:rowOff>
    </xdr:from>
    <xdr:to>
      <xdr:col>8</xdr:col>
      <xdr:colOff>1520978</xdr:colOff>
      <xdr:row>44</xdr:row>
      <xdr:rowOff>41479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867D42E-F5F2-4AC8-A9E1-AB77972843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6875" y="5175250"/>
          <a:ext cx="8930793" cy="344507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AF38F87-27D7-47DD-85C0-1F3A5E8501CA}" name="ElectCDSort" displayName="ElectCDSort" ref="B2:H356" totalsRowShown="0" headerRowDxfId="16" headerRowBorderDxfId="15" tableBorderDxfId="14">
  <autoFilter ref="B2:H356" xr:uid="{F022D3F6-06C6-424A-B0CD-D7C5109C32CA}"/>
  <tableColumns count="7">
    <tableColumn id="1" xr3:uid="{831FFEB1-14D1-40B7-99DC-D069AB28AF13}" name="Manufacturer" dataDxfId="13"/>
    <tableColumn id="2" xr3:uid="{510F1411-034B-4608-8704-6D9A13AE8408}" name="Model" dataDxfId="12"/>
    <tableColumn id="3" xr3:uid="{010B3DAF-B59C-4D80-B093-2B64F63453AA}" name="Cost" dataDxfId="11">
      <calculatedColumnFormula>AVERAGEIFS(RawElecCD[Cost], RawElecCD[Manufacturer],ElectCDSort[[#This Row],[Manufacturer]],RawElecCD[Model],ElectCDSort[[#This Row],[Model]])</calculatedColumnFormula>
    </tableColumn>
    <tableColumn id="4" xr3:uid="{A6020EB9-33F3-4C48-8748-F7544C7BDC59}" name="Volts" dataDxfId="10">
      <calculatedColumnFormula>INDEX(RawElecCD[Round Volts],MATCH(CONCATENATE(ElectCDSort[[#This Row],[Manufacturer]],ElectCDSort[[#This Row],[Model]]),'Raw Electric CD Costs'!$B$3:$B$429,0))</calculatedColumnFormula>
    </tableColumn>
    <tableColumn id="5" xr3:uid="{1E56DFF9-C89E-4BDC-BADA-E6A9002EAE57}" name="Drum Size" dataDxfId="9">
      <calculatedColumnFormula>INDEX(RawElecCD[Drum Size],MATCH(CONCATENATE(ElectCDSort[[#This Row],[Manufacturer]],ElectCDSort[[#This Row],[Model]]),'Raw Electric CD Costs'!$B$3:$B$429,0))</calculatedColumnFormula>
    </tableColumn>
    <tableColumn id="6" xr3:uid="{D9E06982-A252-4D04-98F5-2AA14DB524D8}" name="Vent Type" dataDxfId="8">
      <calculatedColumnFormula>INDEX(RawElecCD[Vent Type],MATCH(CONCATENATE(ElectCDSort[[#This Row],[Manufacturer]],ElectCDSort[[#This Row],[Model]]),'Raw Electric CD Costs'!$B$3:$B$429,0))</calculatedColumnFormula>
    </tableColumn>
    <tableColumn id="7" xr3:uid="{4D79939D-EB85-423F-BB9E-B0483CA994A3}" name="Energy Star"/>
  </tableColumns>
  <tableStyleInfo name="TableStyleLight2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8ED71C9-EA78-46E2-89E3-5D60992EBF4C}" name="RawElecCD" displayName="RawElecCD" ref="C2:M444" totalsRowShown="0" headerRowDxfId="5" headerRowBorderDxfId="4">
  <autoFilter ref="C2:M444" xr:uid="{432090D5-5796-42DA-984E-4C2457161730}"/>
  <tableColumns count="11">
    <tableColumn id="1" xr3:uid="{5FAB301F-26D7-45E8-8CA2-46D741EA5AAC}" name="Manufacturer"/>
    <tableColumn id="2" xr3:uid="{91DCB40D-8EB9-4009-B690-A8D79011D80A}" name="Model"/>
    <tableColumn id="3" xr3:uid="{AE0ECB8B-40B3-4DBD-864A-0F47C11E42AE}" name="Vent Type"/>
    <tableColumn id="11" xr3:uid="{F076CC3B-0664-4BB8-B80B-3DB86ABDEF3F}" name="Round Volts" dataDxfId="3">
      <calculatedColumnFormula>IF(OR(RawElecCD[[#This Row],[Volts]]=240,RawElecCD[[#This Row],[Volts]]=220,RawElecCD[[#This Row],[Volts]]="220/240V"),240,120)</calculatedColumnFormula>
    </tableColumn>
    <tableColumn id="4" xr3:uid="{62248803-1F67-4A22-971F-335126AAB2CB}" name="Volts"/>
    <tableColumn id="9" xr3:uid="{5E83B427-C23B-4CA2-A078-B88676B7A6C0}" name="Drum Size">
      <calculatedColumnFormula>IF(RawElecCD[[#This Row],[Drum Cap]]&lt;4.4,"Compact","Standard")</calculatedColumnFormula>
    </tableColumn>
    <tableColumn id="5" xr3:uid="{71631B33-9F5A-4B85-AE5E-0020CB802F72}" name="Drum Cap" dataDxfId="2"/>
    <tableColumn id="6" xr3:uid="{3A56BA3F-A89A-402C-BDE1-1A5DBB47DDE9}" name="Cost" dataDxfId="1"/>
    <tableColumn id="10" xr3:uid="{0104B380-F5E1-49E9-A496-A7681795594D}" name="Energy Star" dataDxfId="0"/>
    <tableColumn id="7" xr3:uid="{0093FF92-31AE-4342-8DFD-F5C0A6724BA9}" name="Distributor"/>
    <tableColumn id="8" xr3:uid="{A6124F04-E641-4C5E-895A-AE94BD52962A}" name="URL" dataCellStyle="Hyperlink"/>
  </tableColumns>
  <tableStyleInfo name="TableStyleLight21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" dT="2019-10-14T15:04:58.45" personId="{00000000-0000-0000-0000-000000000000}" id="{ABF28B02-E1C0-4C92-B488-B35B3C19BB08}">
    <text>Blomberg DHP models are the same as Beko HPD models since blomberg is a subsidary of Beko</text>
  </threadedComment>
  <threadedComment ref="B5" dT="2019-10-14T15:04:58.45" personId="{00000000-0000-0000-0000-000000000000}" id="{D276DB32-CE5A-49A1-B637-6D554F6C4AEE}">
    <text>Blomberg DHP models are the same as Beko HPD models since blomberg is a subsidary of Beko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G2" dT="2020-02-18T16:09:58.61" personId="{00000000-0000-0000-0000-000000000000}" id="{2DE36EE2-0443-42BD-9902-994CC23C39D3}">
    <text>Models that could be either 120/240v were assumed 240v.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H2" dT="2019-10-18T15:34:16.68" personId="{00000000-0000-0000-0000-000000000000}" id="{914B9738-C0E9-45FD-9375-BE1F2886B012}">
    <text>Max height (if adjustable)</text>
  </threadedComment>
  <threadedComment ref="J2" dT="2019-10-18T15:34:01.40" personId="{00000000-0000-0000-0000-000000000000}" id="{685DB250-2C96-41BE-8B42-B8976DF0BC06}">
    <text>Depth with door closed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.xml"/><Relationship Id="rId3" Type="http://schemas.openxmlformats.org/officeDocument/2006/relationships/hyperlink" Target="https://www.homedepot.com/p/GE-4-0-cu-ft-240-Volt-White-Stackable-Electric-Vented-Dryer-DCVH480EKWW/202023161" TargetMode="External"/><Relationship Id="rId7" Type="http://schemas.openxmlformats.org/officeDocument/2006/relationships/vmlDrawing" Target="../drawings/vmlDrawing2.vml"/><Relationship Id="rId2" Type="http://schemas.openxmlformats.org/officeDocument/2006/relationships/hyperlink" Target="https://www.homedepot.com/p/Samsung-24-in-4-0-cu-ft-Electric-Vented-Dryer-in-White-DV22K6800EW/206870872" TargetMode="External"/><Relationship Id="rId1" Type="http://schemas.openxmlformats.org/officeDocument/2006/relationships/hyperlink" Target="https://www.homedepot.com/p/GE-7-2-cu-ft-240-Volt-White-Electric-Vented-Dryer-GTD45EASJWS/206355460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www.lowes.com/pd/GE-3-6-cu-ft-Stackable-Electric-Dryer-White/3502336" TargetMode="External"/><Relationship Id="rId10" Type="http://schemas.microsoft.com/office/2017/10/relationships/threadedComment" Target="../threadedComments/threadedComment2.xml"/><Relationship Id="rId4" Type="http://schemas.openxmlformats.org/officeDocument/2006/relationships/hyperlink" Target="https://www.homedepot.com/p/GE-3-6-cu-ft-240-Volt-White-Stackable-Electric-Vented-Stationary-Compact-Dryer-DSKS433EBWW/100087017" TargetMode="External"/><Relationship Id="rId9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CF782-EA30-424B-9ED6-979624C9BD43}">
  <sheetPr>
    <tabColor theme="9" tint="0.79998168889431442"/>
  </sheetPr>
  <dimension ref="B2:R24"/>
  <sheetViews>
    <sheetView tabSelected="1" workbookViewId="0">
      <selection activeCell="K17" sqref="K17"/>
    </sheetView>
  </sheetViews>
  <sheetFormatPr defaultRowHeight="14.4" x14ac:dyDescent="0.3"/>
  <cols>
    <col min="2" max="2" width="25" bestFit="1" customWidth="1"/>
    <col min="3" max="3" width="25" customWidth="1"/>
    <col min="4" max="4" width="10" bestFit="1" customWidth="1"/>
    <col min="5" max="5" width="5.59765625" bestFit="1" customWidth="1"/>
    <col min="6" max="6" width="8.8984375" bestFit="1" customWidth="1"/>
    <col min="7" max="7" width="12.59765625" bestFit="1" customWidth="1"/>
    <col min="8" max="8" width="18.296875" bestFit="1" customWidth="1"/>
    <col min="9" max="9" width="26" bestFit="1" customWidth="1"/>
    <col min="10" max="10" width="14.3984375" bestFit="1" customWidth="1"/>
    <col min="11" max="11" width="58" bestFit="1" customWidth="1"/>
    <col min="12" max="12" width="17.69921875" bestFit="1" customWidth="1"/>
    <col min="13" max="13" width="21" bestFit="1" customWidth="1"/>
    <col min="14" max="14" width="87.296875" bestFit="1" customWidth="1"/>
    <col min="15" max="15" width="20.59765625" bestFit="1" customWidth="1"/>
    <col min="16" max="16" width="26" bestFit="1" customWidth="1"/>
    <col min="17" max="17" width="10.09765625" bestFit="1" customWidth="1"/>
    <col min="18" max="18" width="16.09765625" bestFit="1" customWidth="1"/>
  </cols>
  <sheetData>
    <row r="2" spans="2:18" x14ac:dyDescent="0.3">
      <c r="B2" s="12" t="s">
        <v>102</v>
      </c>
      <c r="C2" s="12" t="s">
        <v>1245</v>
      </c>
      <c r="D2" s="12" t="s">
        <v>899</v>
      </c>
      <c r="E2" s="12" t="s">
        <v>105</v>
      </c>
      <c r="F2" s="12" t="s">
        <v>107</v>
      </c>
      <c r="G2" s="12" t="s">
        <v>103</v>
      </c>
      <c r="H2" s="12" t="s">
        <v>104</v>
      </c>
      <c r="J2" s="19" t="s">
        <v>110</v>
      </c>
      <c r="K2" s="19" t="s">
        <v>111</v>
      </c>
      <c r="L2" s="19" t="s">
        <v>116</v>
      </c>
      <c r="M2" s="19" t="s">
        <v>112</v>
      </c>
      <c r="N2" s="19" t="s">
        <v>113</v>
      </c>
      <c r="O2" s="19" t="s">
        <v>117</v>
      </c>
      <c r="P2" s="19" t="s">
        <v>114</v>
      </c>
      <c r="Q2" s="19" t="s">
        <v>118</v>
      </c>
      <c r="R2" s="19" t="s">
        <v>115</v>
      </c>
    </row>
    <row r="3" spans="2:18" x14ac:dyDescent="0.3">
      <c r="B3" s="16" t="s">
        <v>1244</v>
      </c>
      <c r="C3" s="16" t="s">
        <v>915</v>
      </c>
      <c r="D3" s="16" t="s">
        <v>900</v>
      </c>
      <c r="E3" s="26" t="s">
        <v>106</v>
      </c>
      <c r="F3" s="16" t="s">
        <v>108</v>
      </c>
      <c r="G3" s="17">
        <f>ROUND(AVERAGEIFS(RawElecCD[Cost],RawElecCD[Vent Type],'General Summary'!$D3,RawElecCD[Drum Size],'General Summary'!$F3,RawElecCD[Energy Star],$C3),2)</f>
        <v>747.23</v>
      </c>
      <c r="H3" s="14">
        <f>COUNTIFS(RawElecCD[Vent Type],'General Summary'!$D3,RawElecCD[Drum Size],'General Summary'!$F3,RawElecCD[Energy Star],$C3)</f>
        <v>53</v>
      </c>
      <c r="J3" s="14" t="s">
        <v>2266</v>
      </c>
      <c r="K3" s="14" t="s">
        <v>2292</v>
      </c>
      <c r="L3" s="76" t="s">
        <v>2307</v>
      </c>
      <c r="M3" s="77">
        <f>$G$3</f>
        <v>747.23</v>
      </c>
      <c r="N3" s="76" t="s">
        <v>2304</v>
      </c>
      <c r="O3" s="76" t="s">
        <v>2308</v>
      </c>
      <c r="P3" s="13">
        <f t="shared" ref="P3:P9" si="0">$G$20</f>
        <v>940</v>
      </c>
      <c r="Q3" s="13" t="s">
        <v>2299</v>
      </c>
      <c r="R3" s="13">
        <f>P3-M3</f>
        <v>192.76999999999998</v>
      </c>
    </row>
    <row r="4" spans="2:18" x14ac:dyDescent="0.3">
      <c r="B4" s="16" t="s">
        <v>1244</v>
      </c>
      <c r="C4" s="16" t="s">
        <v>915</v>
      </c>
      <c r="D4" s="16" t="s">
        <v>900</v>
      </c>
      <c r="E4" s="26">
        <v>120</v>
      </c>
      <c r="F4" s="16" t="s">
        <v>109</v>
      </c>
      <c r="G4" s="17">
        <f>ROUND(AVERAGEIFS(RawElecCD[Cost],RawElecCD[Vent Type],'General Summary'!$D4,RawElecCD[Drum Size],'General Summary'!$F4,RawElecCD[Round Volts],$E4,RawElecCD[Energy Star],$C4),2)</f>
        <v>466.93</v>
      </c>
      <c r="H4" s="14">
        <f>COUNTIFS(RawElecCD[Vent Type],'General Summary'!$D4,RawElecCD[Drum Size],'General Summary'!$F4,RawElecCD[Round Volts],'General Summary'!$E4,RawElecCD[Energy Star],$C4)</f>
        <v>13</v>
      </c>
      <c r="J4" s="14" t="s">
        <v>2267</v>
      </c>
      <c r="K4" s="14" t="s">
        <v>2293</v>
      </c>
      <c r="L4" s="76" t="s">
        <v>2307</v>
      </c>
      <c r="M4" s="77">
        <f>$G$3</f>
        <v>747.23</v>
      </c>
      <c r="N4" s="76" t="s">
        <v>2280</v>
      </c>
      <c r="O4" s="76" t="s">
        <v>2308</v>
      </c>
      <c r="P4" s="13">
        <f t="shared" si="0"/>
        <v>940</v>
      </c>
      <c r="Q4" s="13" t="s">
        <v>2299</v>
      </c>
      <c r="R4" s="13">
        <f t="shared" ref="R4:R16" si="1">P4-M4</f>
        <v>192.76999999999998</v>
      </c>
    </row>
    <row r="5" spans="2:18" x14ac:dyDescent="0.3">
      <c r="B5" s="16" t="s">
        <v>1244</v>
      </c>
      <c r="C5" s="16" t="s">
        <v>915</v>
      </c>
      <c r="D5" s="16" t="s">
        <v>900</v>
      </c>
      <c r="E5" s="26">
        <v>240</v>
      </c>
      <c r="F5" s="16" t="s">
        <v>109</v>
      </c>
      <c r="G5" s="17">
        <f>ROUND(AVERAGEIFS(RawElecCD[Cost],RawElecCD[Vent Type],'General Summary'!$D5,RawElecCD[Drum Size],'General Summary'!$F5,RawElecCD[Round Volts],$E5,RawElecCD[Energy Star],$C5),2)</f>
        <v>668.94</v>
      </c>
      <c r="H5" s="14">
        <f>COUNTIFS(RawElecCD[Vent Type],'General Summary'!$D5,RawElecCD[Drum Size],'General Summary'!$F5,RawElecCD[Round Volts],'General Summary'!$E5,RawElecCD[Energy Star],$C5)</f>
        <v>7</v>
      </c>
      <c r="J5" s="14" t="s">
        <v>2268</v>
      </c>
      <c r="K5" s="14" t="s">
        <v>2294</v>
      </c>
      <c r="L5" s="76" t="s">
        <v>2309</v>
      </c>
      <c r="M5" s="77">
        <f>$G$4</f>
        <v>466.93</v>
      </c>
      <c r="N5" s="76" t="s">
        <v>2281</v>
      </c>
      <c r="O5" s="76" t="s">
        <v>2308</v>
      </c>
      <c r="P5" s="13">
        <f t="shared" si="0"/>
        <v>940</v>
      </c>
      <c r="Q5" s="13" t="s">
        <v>2299</v>
      </c>
      <c r="R5" s="13">
        <f t="shared" si="1"/>
        <v>473.07</v>
      </c>
    </row>
    <row r="6" spans="2:18" x14ac:dyDescent="0.3">
      <c r="B6" s="16" t="s">
        <v>1244</v>
      </c>
      <c r="C6" s="16" t="s">
        <v>915</v>
      </c>
      <c r="D6" s="16" t="s">
        <v>18</v>
      </c>
      <c r="E6" s="26">
        <v>240</v>
      </c>
      <c r="F6" s="16" t="s">
        <v>109</v>
      </c>
      <c r="G6" s="17">
        <f>ROUND(AVERAGEIFS(RawElecCD[Cost],RawElecCD[Vent Type],'General Summary'!$D6,RawElecCD[Drum Size],'General Summary'!$F6,RawElecCD[Round Volts],$E6,RawElecCD[Energy Star],$C6),2)</f>
        <v>753.54</v>
      </c>
      <c r="H6" s="14">
        <f>COUNTIFS(RawElecCD[Vent Type],'General Summary'!$D6,RawElecCD[Drum Size],'General Summary'!$F6,RawElecCD[Round Volts],'General Summary'!$E6,RawElecCD[Energy Star],$C6)</f>
        <v>22</v>
      </c>
      <c r="J6" s="14" t="s">
        <v>2269</v>
      </c>
      <c r="K6" s="14" t="s">
        <v>2295</v>
      </c>
      <c r="L6" s="76" t="s">
        <v>2309</v>
      </c>
      <c r="M6" s="77">
        <f>$G$4</f>
        <v>466.93</v>
      </c>
      <c r="N6" s="76" t="s">
        <v>2282</v>
      </c>
      <c r="O6" s="76" t="s">
        <v>2308</v>
      </c>
      <c r="P6" s="13">
        <f t="shared" si="0"/>
        <v>940</v>
      </c>
      <c r="Q6" s="13" t="s">
        <v>2299</v>
      </c>
      <c r="R6" s="13">
        <f t="shared" si="1"/>
        <v>473.07</v>
      </c>
    </row>
    <row r="7" spans="2:18" x14ac:dyDescent="0.3">
      <c r="B7" s="78" t="s">
        <v>2263</v>
      </c>
      <c r="C7" s="78" t="s">
        <v>912</v>
      </c>
      <c r="D7" s="78" t="s">
        <v>900</v>
      </c>
      <c r="E7" s="79" t="s">
        <v>106</v>
      </c>
      <c r="F7" s="78" t="s">
        <v>108</v>
      </c>
      <c r="G7" s="80">
        <f>ROUND(AVERAGEIFS(RawElecCD[Cost],RawElecCD[Vent Type],'General Summary'!$D7,RawElecCD[Drum Size],'General Summary'!$F7,RawElecCD[Energy Star],$C7),2)</f>
        <v>723.95</v>
      </c>
      <c r="H7" s="78">
        <f>COUNTIFS(RawElecCD[Vent Type],'General Summary'!$D7,RawElecCD[Drum Size],'General Summary'!$F7,RawElecCD[Energy Star],$C7)</f>
        <v>32</v>
      </c>
      <c r="J7" s="14" t="s">
        <v>2270</v>
      </c>
      <c r="K7" s="14" t="s">
        <v>2296</v>
      </c>
      <c r="L7" s="76" t="s">
        <v>2310</v>
      </c>
      <c r="M7" s="77">
        <f>$G$5</f>
        <v>668.94</v>
      </c>
      <c r="N7" s="76" t="s">
        <v>2283</v>
      </c>
      <c r="O7" s="76" t="s">
        <v>2308</v>
      </c>
      <c r="P7" s="13">
        <f t="shared" si="0"/>
        <v>940</v>
      </c>
      <c r="Q7" s="13" t="s">
        <v>2299</v>
      </c>
      <c r="R7" s="13">
        <f t="shared" si="1"/>
        <v>271.05999999999995</v>
      </c>
    </row>
    <row r="8" spans="2:18" x14ac:dyDescent="0.3">
      <c r="B8" s="78" t="s">
        <v>2263</v>
      </c>
      <c r="C8" s="78" t="s">
        <v>912</v>
      </c>
      <c r="D8" s="78" t="s">
        <v>900</v>
      </c>
      <c r="E8" s="79">
        <v>120</v>
      </c>
      <c r="F8" s="78" t="s">
        <v>109</v>
      </c>
      <c r="G8" s="80" t="e">
        <f>ROUND(AVERAGEIFS(RawElecCD[Cost],RawElecCD[Vent Type],'General Summary'!$D8,RawElecCD[Drum Size],'General Summary'!$F8,RawElecCD[Round Volts],$E8,RawElecCD[Energy Star],$C8),2)</f>
        <v>#DIV/0!</v>
      </c>
      <c r="H8" s="78">
        <f>COUNTIFS(RawElecCD[Vent Type],'General Summary'!$D8,RawElecCD[Drum Size],'General Summary'!$F8,RawElecCD[Round Volts],'General Summary'!$E8,RawElecCD[Energy Star],$C8)</f>
        <v>0</v>
      </c>
      <c r="J8" s="14" t="s">
        <v>2271</v>
      </c>
      <c r="K8" s="14" t="s">
        <v>2297</v>
      </c>
      <c r="L8" s="76" t="s">
        <v>2311</v>
      </c>
      <c r="M8" s="77">
        <f>$G$6</f>
        <v>753.54</v>
      </c>
      <c r="N8" s="76" t="s">
        <v>2284</v>
      </c>
      <c r="O8" s="76" t="s">
        <v>2308</v>
      </c>
      <c r="P8" s="13">
        <f t="shared" si="0"/>
        <v>940</v>
      </c>
      <c r="Q8" s="13" t="s">
        <v>2299</v>
      </c>
      <c r="R8" s="13">
        <f t="shared" si="1"/>
        <v>186.46000000000004</v>
      </c>
    </row>
    <row r="9" spans="2:18" x14ac:dyDescent="0.3">
      <c r="B9" s="78" t="s">
        <v>2263</v>
      </c>
      <c r="C9" s="78" t="s">
        <v>912</v>
      </c>
      <c r="D9" s="78" t="s">
        <v>900</v>
      </c>
      <c r="E9" s="79">
        <v>240</v>
      </c>
      <c r="F9" s="78" t="s">
        <v>109</v>
      </c>
      <c r="G9" s="80">
        <f>ROUND(AVERAGEIFS(RawElecCD[Cost],RawElecCD[Vent Type],'General Summary'!$D9,RawElecCD[Drum Size],'General Summary'!$F9,RawElecCD[Round Volts],$E9,RawElecCD[Energy Star],$C9),2)</f>
        <v>989.99</v>
      </c>
      <c r="H9" s="78">
        <f>COUNTIFS(RawElecCD[Vent Type],'General Summary'!$D9,RawElecCD[Drum Size],'General Summary'!$F9,RawElecCD[Round Volts],'General Summary'!$E9,RawElecCD[Energy Star],$C9)</f>
        <v>1</v>
      </c>
      <c r="J9" s="14" t="s">
        <v>2272</v>
      </c>
      <c r="K9" s="14" t="s">
        <v>2298</v>
      </c>
      <c r="L9" s="76" t="s">
        <v>2312</v>
      </c>
      <c r="M9" s="77">
        <f>$G$14</f>
        <v>869.14</v>
      </c>
      <c r="N9" s="76" t="s">
        <v>2304</v>
      </c>
      <c r="O9" s="76" t="s">
        <v>2308</v>
      </c>
      <c r="P9" s="13">
        <f t="shared" si="0"/>
        <v>940</v>
      </c>
      <c r="Q9" s="13" t="s">
        <v>2299</v>
      </c>
      <c r="R9" s="13">
        <f t="shared" si="1"/>
        <v>70.860000000000014</v>
      </c>
    </row>
    <row r="10" spans="2:18" x14ac:dyDescent="0.3">
      <c r="B10" s="78" t="s">
        <v>2263</v>
      </c>
      <c r="C10" s="78" t="s">
        <v>912</v>
      </c>
      <c r="D10" s="78" t="s">
        <v>18</v>
      </c>
      <c r="E10" s="79">
        <v>240</v>
      </c>
      <c r="F10" s="78" t="s">
        <v>109</v>
      </c>
      <c r="G10" s="80">
        <f>ROUND(AVERAGEIFS(RawElecCD[Cost],RawElecCD[Vent Type],'General Summary'!$D10,RawElecCD[Drum Size],'General Summary'!$F10,RawElecCD[Round Volts],$E10,RawElecCD[Energy Star],$C10),2)</f>
        <v>972.51</v>
      </c>
      <c r="H10" s="78">
        <f>COUNTIFS(RawElecCD[Vent Type],'General Summary'!$D10,RawElecCD[Drum Size],'General Summary'!$F10,RawElecCD[Round Volts],'General Summary'!$E10,RawElecCD[Energy Star],$C10)</f>
        <v>12</v>
      </c>
      <c r="J10" s="14" t="s">
        <v>2273</v>
      </c>
      <c r="K10" s="14" t="s">
        <v>2292</v>
      </c>
      <c r="L10" s="76" t="s">
        <v>2307</v>
      </c>
      <c r="M10" s="77">
        <f>$G$3</f>
        <v>747.23</v>
      </c>
      <c r="N10" s="76" t="s">
        <v>2285</v>
      </c>
      <c r="O10" s="76" t="s">
        <v>2313</v>
      </c>
      <c r="P10" s="13">
        <f>$G$13</f>
        <v>1507.63</v>
      </c>
      <c r="Q10" s="13" t="s">
        <v>2299</v>
      </c>
      <c r="R10" s="13">
        <f>P10-M10</f>
        <v>760.40000000000009</v>
      </c>
    </row>
    <row r="11" spans="2:18" x14ac:dyDescent="0.3">
      <c r="B11" s="16" t="s">
        <v>101</v>
      </c>
      <c r="C11" s="16" t="s">
        <v>912</v>
      </c>
      <c r="D11" s="16" t="s">
        <v>18</v>
      </c>
      <c r="E11" s="26">
        <v>120</v>
      </c>
      <c r="F11" s="16" t="s">
        <v>109</v>
      </c>
      <c r="G11" s="17">
        <f>ROUND(AVERAGEIFS('Raw HPCD Costs'!$G$3:$G$50,'Raw HPCD Costs'!$E$3:$E$50,$E11,'Raw HPCD Costs'!$F$3:$F$50,$F11),2)</f>
        <v>1399</v>
      </c>
      <c r="H11" s="14">
        <f>COUNTIFS('Raw HPCD Costs'!$E$3:$E$50,$E11,'Raw HPCD Costs'!$F$3:$F$50,$F11)</f>
        <v>6</v>
      </c>
      <c r="J11" s="14" t="s">
        <v>2274</v>
      </c>
      <c r="K11" s="14" t="s">
        <v>2293</v>
      </c>
      <c r="L11" s="76" t="s">
        <v>2307</v>
      </c>
      <c r="M11" s="77">
        <f>$G$3</f>
        <v>747.23</v>
      </c>
      <c r="N11" s="76" t="s">
        <v>2286</v>
      </c>
      <c r="O11" s="76" t="s">
        <v>2313</v>
      </c>
      <c r="P11" s="13">
        <f>$G$13</f>
        <v>1507.63</v>
      </c>
      <c r="Q11" s="13" t="s">
        <v>2299</v>
      </c>
      <c r="R11" s="13">
        <f t="shared" si="1"/>
        <v>760.40000000000009</v>
      </c>
    </row>
    <row r="12" spans="2:18" x14ac:dyDescent="0.3">
      <c r="B12" s="16" t="s">
        <v>101</v>
      </c>
      <c r="C12" s="16" t="s">
        <v>912</v>
      </c>
      <c r="D12" s="16" t="s">
        <v>18</v>
      </c>
      <c r="E12" s="26">
        <v>240</v>
      </c>
      <c r="F12" s="16" t="s">
        <v>109</v>
      </c>
      <c r="G12" s="17">
        <f>ROUND(AVERAGEIFS('Raw HPCD Costs'!$G$3:$G$50,'Raw HPCD Costs'!$E$3:$E$50,$E12,'Raw HPCD Costs'!$F$3:$F$50,$F12),2)</f>
        <v>1248.08</v>
      </c>
      <c r="H12" s="14">
        <f>COUNTIFS('Raw HPCD Costs'!$E$3:$E$50,$E12,'Raw HPCD Costs'!$F$3:$F$50,$F12)</f>
        <v>28</v>
      </c>
      <c r="J12" s="14" t="s">
        <v>2275</v>
      </c>
      <c r="K12" s="14" t="s">
        <v>2294</v>
      </c>
      <c r="L12" s="76" t="s">
        <v>2309</v>
      </c>
      <c r="M12" s="77">
        <f>$G$4</f>
        <v>466.93</v>
      </c>
      <c r="N12" s="76" t="s">
        <v>2287</v>
      </c>
      <c r="O12" s="76" t="s">
        <v>2314</v>
      </c>
      <c r="P12" s="13">
        <f>$G$11</f>
        <v>1399</v>
      </c>
      <c r="Q12" s="13" t="s">
        <v>2299</v>
      </c>
      <c r="R12" s="13">
        <f t="shared" si="1"/>
        <v>932.06999999999994</v>
      </c>
    </row>
    <row r="13" spans="2:18" x14ac:dyDescent="0.3">
      <c r="B13" s="16" t="s">
        <v>101</v>
      </c>
      <c r="C13" s="16" t="s">
        <v>912</v>
      </c>
      <c r="D13" s="16" t="s">
        <v>18</v>
      </c>
      <c r="E13" s="26" t="s">
        <v>106</v>
      </c>
      <c r="F13" s="16" t="s">
        <v>108</v>
      </c>
      <c r="G13" s="17">
        <f>ROUND(AVERAGEIFS('Raw HPCD Costs'!$G$3:$G$50,'Raw HPCD Costs'!$E$3:$E$50,$E13,'Raw HPCD Costs'!$F$3:$F$50,$F13),2)</f>
        <v>1507.63</v>
      </c>
      <c r="H13" s="14">
        <f>COUNTIFS('Raw HPCD Costs'!$E$3:$E$50,$E13,'Raw HPCD Costs'!$F$3:$F$50,$F13)</f>
        <v>14</v>
      </c>
      <c r="J13" s="14" t="s">
        <v>2276</v>
      </c>
      <c r="K13" s="14" t="s">
        <v>2295</v>
      </c>
      <c r="L13" s="76" t="s">
        <v>2309</v>
      </c>
      <c r="M13" s="77">
        <f>$G$4</f>
        <v>466.93</v>
      </c>
      <c r="N13" s="76" t="s">
        <v>2288</v>
      </c>
      <c r="O13" s="76" t="s">
        <v>2314</v>
      </c>
      <c r="P13" s="13">
        <f>$G$11</f>
        <v>1399</v>
      </c>
      <c r="Q13" s="13" t="s">
        <v>2299</v>
      </c>
      <c r="R13" s="13">
        <f t="shared" si="1"/>
        <v>932.06999999999994</v>
      </c>
    </row>
    <row r="14" spans="2:18" x14ac:dyDescent="0.3">
      <c r="B14" s="16" t="s">
        <v>2264</v>
      </c>
      <c r="C14" s="16" t="s">
        <v>915</v>
      </c>
      <c r="D14" s="16" t="s">
        <v>900</v>
      </c>
      <c r="E14" s="26" t="s">
        <v>106</v>
      </c>
      <c r="F14" s="16" t="s">
        <v>106</v>
      </c>
      <c r="G14" s="17">
        <f>'NGCD Cost Summary'!$L$3</f>
        <v>869.14</v>
      </c>
      <c r="H14" s="14">
        <f>COUNTIFS('Raw NGCD Costs'!$K$3:$K$207,"No")</f>
        <v>97</v>
      </c>
      <c r="J14" s="14" t="s">
        <v>2277</v>
      </c>
      <c r="K14" s="14" t="s">
        <v>2296</v>
      </c>
      <c r="L14" s="76" t="s">
        <v>2310</v>
      </c>
      <c r="M14" s="77">
        <f>$G$5</f>
        <v>668.94</v>
      </c>
      <c r="N14" s="76" t="s">
        <v>2289</v>
      </c>
      <c r="O14" s="76" t="s">
        <v>2315</v>
      </c>
      <c r="P14" s="13">
        <f>$G$12</f>
        <v>1248.08</v>
      </c>
      <c r="Q14" s="13" t="s">
        <v>2299</v>
      </c>
      <c r="R14" s="13">
        <f t="shared" si="1"/>
        <v>579.13999999999987</v>
      </c>
    </row>
    <row r="15" spans="2:18" x14ac:dyDescent="0.3">
      <c r="B15" s="78" t="s">
        <v>2265</v>
      </c>
      <c r="C15" s="78" t="s">
        <v>912</v>
      </c>
      <c r="D15" s="78" t="s">
        <v>900</v>
      </c>
      <c r="E15" s="79" t="s">
        <v>106</v>
      </c>
      <c r="F15" s="78" t="s">
        <v>106</v>
      </c>
      <c r="G15" s="80">
        <f>'NGCD Cost Summary'!$L$4</f>
        <v>1094.2738636363636</v>
      </c>
      <c r="H15" s="78">
        <f>COUNTIFS('Raw NGCD Costs'!$K$3:$K$207,"yes")</f>
        <v>108</v>
      </c>
      <c r="J15" s="14" t="s">
        <v>2278</v>
      </c>
      <c r="K15" s="14" t="s">
        <v>2297</v>
      </c>
      <c r="L15" s="76" t="s">
        <v>2311</v>
      </c>
      <c r="M15" s="77">
        <f>$G$6</f>
        <v>753.54</v>
      </c>
      <c r="N15" s="76" t="s">
        <v>2290</v>
      </c>
      <c r="O15" s="76" t="s">
        <v>2315</v>
      </c>
      <c r="P15" s="13">
        <f>$G$12</f>
        <v>1248.08</v>
      </c>
      <c r="Q15" s="13" t="s">
        <v>2299</v>
      </c>
      <c r="R15" s="13">
        <f t="shared" si="1"/>
        <v>494.53999999999996</v>
      </c>
    </row>
    <row r="16" spans="2:18" x14ac:dyDescent="0.3">
      <c r="J16" s="14" t="s">
        <v>2279</v>
      </c>
      <c r="K16" s="14" t="s">
        <v>2298</v>
      </c>
      <c r="L16" s="76" t="s">
        <v>2312</v>
      </c>
      <c r="M16" s="77">
        <f>$G$14</f>
        <v>869.14</v>
      </c>
      <c r="N16" s="76" t="s">
        <v>2291</v>
      </c>
      <c r="O16" s="76" t="s">
        <v>2313</v>
      </c>
      <c r="P16" s="13">
        <f>$P$11</f>
        <v>1507.63</v>
      </c>
      <c r="Q16" s="13" t="s">
        <v>2299</v>
      </c>
      <c r="R16" s="13">
        <f t="shared" si="1"/>
        <v>638.49000000000012</v>
      </c>
    </row>
    <row r="18" spans="2:7" x14ac:dyDescent="0.3">
      <c r="B18" s="75" t="s">
        <v>2300</v>
      </c>
    </row>
    <row r="19" spans="2:7" x14ac:dyDescent="0.3">
      <c r="B19" s="12" t="s">
        <v>102</v>
      </c>
      <c r="C19" s="12" t="s">
        <v>1245</v>
      </c>
      <c r="D19" s="12" t="s">
        <v>899</v>
      </c>
      <c r="E19" s="12" t="s">
        <v>105</v>
      </c>
      <c r="F19" s="12" t="s">
        <v>107</v>
      </c>
      <c r="G19" s="12" t="s">
        <v>103</v>
      </c>
    </row>
    <row r="20" spans="2:7" x14ac:dyDescent="0.3">
      <c r="B20" s="16" t="s">
        <v>2301</v>
      </c>
      <c r="C20" s="16" t="s">
        <v>912</v>
      </c>
      <c r="D20" s="16" t="s">
        <v>106</v>
      </c>
      <c r="E20" s="16" t="s">
        <v>106</v>
      </c>
      <c r="F20" s="16" t="s">
        <v>106</v>
      </c>
      <c r="G20" s="17">
        <v>940</v>
      </c>
    </row>
    <row r="21" spans="2:7" x14ac:dyDescent="0.3">
      <c r="B21" s="16" t="s">
        <v>2302</v>
      </c>
      <c r="C21" s="16" t="s">
        <v>915</v>
      </c>
      <c r="D21" s="16" t="s">
        <v>106</v>
      </c>
      <c r="E21" s="16" t="s">
        <v>106</v>
      </c>
      <c r="F21" s="16" t="s">
        <v>106</v>
      </c>
      <c r="G21" s="17">
        <v>856</v>
      </c>
    </row>
    <row r="23" spans="2:7" x14ac:dyDescent="0.3">
      <c r="B23" s="75" t="s">
        <v>2305</v>
      </c>
    </row>
    <row r="24" spans="2:7" x14ac:dyDescent="0.3">
      <c r="B24" s="75" t="s">
        <v>2306</v>
      </c>
    </row>
  </sheetData>
  <autoFilter ref="J2:R16" xr:uid="{42161C3C-00C8-4B6A-976B-515D788F0D69}"/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3289B-E606-4259-87B2-73AAC08D986D}">
  <sheetPr>
    <tabColor theme="4" tint="0.79998168889431442"/>
  </sheetPr>
  <dimension ref="B2:K356"/>
  <sheetViews>
    <sheetView workbookViewId="0"/>
  </sheetViews>
  <sheetFormatPr defaultRowHeight="14.4" x14ac:dyDescent="0.3"/>
  <cols>
    <col min="1" max="1" width="9.09765625" customWidth="1"/>
    <col min="2" max="2" width="17.69921875" bestFit="1" customWidth="1"/>
    <col min="3" max="3" width="17.296875" bestFit="1" customWidth="1"/>
    <col min="4" max="4" width="11.69921875" style="3" customWidth="1"/>
    <col min="5" max="5" width="9.3984375" customWidth="1"/>
    <col min="6" max="6" width="25.3984375" bestFit="1" customWidth="1"/>
    <col min="7" max="8" width="25.3984375" customWidth="1"/>
    <col min="9" max="9" width="10.69921875" customWidth="1"/>
    <col min="10" max="10" width="19.59765625" bestFit="1" customWidth="1"/>
  </cols>
  <sheetData>
    <row r="2" spans="2:11" x14ac:dyDescent="0.3">
      <c r="B2" s="31" t="s">
        <v>0</v>
      </c>
      <c r="C2" s="32" t="s">
        <v>1</v>
      </c>
      <c r="D2" s="33" t="s">
        <v>2</v>
      </c>
      <c r="E2" s="33" t="s">
        <v>105</v>
      </c>
      <c r="F2" s="32" t="s">
        <v>901</v>
      </c>
      <c r="G2" s="34" t="s">
        <v>899</v>
      </c>
      <c r="H2" s="32" t="s">
        <v>1245</v>
      </c>
      <c r="J2" s="15" t="s">
        <v>909</v>
      </c>
      <c r="K2" s="17">
        <f>AVERAGE(ElectCDSort[Cost])</f>
        <v>709.31315613026607</v>
      </c>
    </row>
    <row r="3" spans="2:11" x14ac:dyDescent="0.3">
      <c r="B3" s="45" t="s">
        <v>766</v>
      </c>
      <c r="C3" s="46" t="s">
        <v>767</v>
      </c>
      <c r="D3" s="8">
        <f>AVERAGEIFS(RawElecCD[Cost], RawElecCD[Manufacturer],ElectCDSort[[#This Row],[Manufacturer]],RawElecCD[Model],ElectCDSort[[#This Row],[Model]])</f>
        <v>323.45999999999998</v>
      </c>
      <c r="E3" s="39">
        <f>INDEX(RawElecCD[Round Volts],MATCH(CONCATENATE(ElectCDSort[[#This Row],[Manufacturer]],ElectCDSort[[#This Row],[Model]]),'Raw Electric CD Costs'!$B$3:$B$429,0))</f>
        <v>240</v>
      </c>
      <c r="F3" s="4" t="str">
        <f>INDEX(RawElecCD[Drum Size],MATCH(CONCATENATE(ElectCDSort[[#This Row],[Manufacturer]],ElectCDSort[[#This Row],[Model]]),'Raw Electric CD Costs'!$B$3:$B$429,0))</f>
        <v>Standard</v>
      </c>
      <c r="G3" s="4" t="str">
        <f>INDEX(RawElecCD[Vent Type],MATCH(CONCATENATE(ElectCDSort[[#This Row],[Manufacturer]],ElectCDSort[[#This Row],[Model]]),'Raw Electric CD Costs'!$B$3:$B$429,0))</f>
        <v>Ventless</v>
      </c>
      <c r="H3" s="18"/>
    </row>
    <row r="4" spans="2:11" x14ac:dyDescent="0.3">
      <c r="B4" s="47" t="s">
        <v>93</v>
      </c>
      <c r="C4" s="42" t="s">
        <v>654</v>
      </c>
      <c r="D4" s="9">
        <f>AVERAGEIFS(RawElecCD[Cost], RawElecCD[Manufacturer],ElectCDSort[[#This Row],[Manufacturer]],RawElecCD[Model],ElectCDSort[[#This Row],[Model]])</f>
        <v>599.72</v>
      </c>
      <c r="E4" s="40">
        <f>INDEX(RawElecCD[Round Volts],MATCH(CONCATENATE(ElectCDSort[[#This Row],[Manufacturer]],ElectCDSort[[#This Row],[Model]]),'Raw Electric CD Costs'!$B$3:$B$429,0))</f>
        <v>240</v>
      </c>
      <c r="F4" s="5" t="str">
        <f>INDEX(RawElecCD[Drum Size],MATCH(CONCATENATE(ElectCDSort[[#This Row],[Manufacturer]],ElectCDSort[[#This Row],[Model]]),'Raw Electric CD Costs'!$B$3:$B$429,0))</f>
        <v>Standard</v>
      </c>
      <c r="G4" s="29" t="str">
        <f>INDEX(RawElecCD[Vent Type],MATCH(CONCATENATE(ElectCDSort[[#This Row],[Manufacturer]],ElectCDSort[[#This Row],[Model]]),'Raw Electric CD Costs'!$B$3:$B$429,0))</f>
        <v>Ventless</v>
      </c>
      <c r="H4" s="63"/>
    </row>
    <row r="5" spans="2:11" x14ac:dyDescent="0.3">
      <c r="B5" s="47" t="s">
        <v>93</v>
      </c>
      <c r="C5" s="42" t="s">
        <v>148</v>
      </c>
      <c r="D5" s="9">
        <f>AVERAGEIFS(RawElecCD[Cost], RawElecCD[Manufacturer],ElectCDSort[[#This Row],[Manufacturer]],RawElecCD[Model],ElectCDSort[[#This Row],[Model]])</f>
        <v>373.92666666666668</v>
      </c>
      <c r="E5" s="40">
        <f>INDEX(RawElecCD[Round Volts],MATCH(CONCATENATE(ElectCDSort[[#This Row],[Manufacturer]],ElectCDSort[[#This Row],[Model]]),'Raw Electric CD Costs'!$B$3:$B$429,0))</f>
        <v>240</v>
      </c>
      <c r="F5" s="11" t="str">
        <f>INDEX(RawElecCD[Drum Size],MATCH(CONCATENATE(ElectCDSort[[#This Row],[Manufacturer]],ElectCDSort[[#This Row],[Model]]),'Raw Electric CD Costs'!$B$3:$B$429,0))</f>
        <v>Standard</v>
      </c>
      <c r="G5" s="29" t="str">
        <f>INDEX(RawElecCD[Vent Type],MATCH(CONCATENATE(ElectCDSort[[#This Row],[Manufacturer]],ElectCDSort[[#This Row],[Model]]),'Raw Electric CD Costs'!$B$3:$B$429,0))</f>
        <v>Ventless</v>
      </c>
      <c r="H5" s="63"/>
    </row>
    <row r="6" spans="2:11" x14ac:dyDescent="0.3">
      <c r="B6" s="47" t="s">
        <v>93</v>
      </c>
      <c r="C6" s="42" t="s">
        <v>168</v>
      </c>
      <c r="D6" s="9">
        <f>AVERAGEIFS(RawElecCD[Cost], RawElecCD[Manufacturer],ElectCDSort[[#This Row],[Manufacturer]],RawElecCD[Model],ElectCDSort[[#This Row],[Model]])</f>
        <v>598.79500000000007</v>
      </c>
      <c r="E6" s="40">
        <f>INDEX(RawElecCD[Round Volts],MATCH(CONCATENATE(ElectCDSort[[#This Row],[Manufacturer]],ElectCDSort[[#This Row],[Model]]),'Raw Electric CD Costs'!$B$3:$B$429,0))</f>
        <v>240</v>
      </c>
      <c r="F6" s="11" t="str">
        <f>INDEX(RawElecCD[Drum Size],MATCH(CONCATENATE(ElectCDSort[[#This Row],[Manufacturer]],ElectCDSort[[#This Row],[Model]]),'Raw Electric CD Costs'!$B$3:$B$429,0))</f>
        <v>Standard</v>
      </c>
      <c r="G6" s="29" t="str">
        <f>INDEX(RawElecCD[Vent Type],MATCH(CONCATENATE(ElectCDSort[[#This Row],[Manufacturer]],ElectCDSort[[#This Row],[Model]]),'Raw Electric CD Costs'!$B$3:$B$429,0))</f>
        <v>Ventless</v>
      </c>
      <c r="H6" s="63"/>
    </row>
    <row r="7" spans="2:11" x14ac:dyDescent="0.3">
      <c r="B7" s="47"/>
      <c r="C7" s="42"/>
      <c r="D7" s="9"/>
      <c r="E7" s="40"/>
      <c r="F7" s="11"/>
      <c r="G7" s="29"/>
      <c r="H7" s="63"/>
    </row>
    <row r="8" spans="2:11" x14ac:dyDescent="0.3">
      <c r="B8" s="47"/>
      <c r="C8" s="42"/>
      <c r="D8" s="9"/>
      <c r="E8" s="40"/>
      <c r="F8" s="11"/>
      <c r="G8" s="29"/>
      <c r="H8" s="63"/>
    </row>
    <row r="9" spans="2:11" x14ac:dyDescent="0.3">
      <c r="B9" s="47" t="s">
        <v>228</v>
      </c>
      <c r="C9" s="42" t="s">
        <v>250</v>
      </c>
      <c r="D9" s="9">
        <f>AVERAGEIFS(RawElecCD[Cost], RawElecCD[Manufacturer],ElectCDSort[[#This Row],[Manufacturer]],RawElecCD[Model],ElectCDSort[[#This Row],[Model]])</f>
        <v>989.1</v>
      </c>
      <c r="E9" s="40">
        <f>INDEX(RawElecCD[Round Volts],MATCH(CONCATENATE(ElectCDSort[[#This Row],[Manufacturer]],ElectCDSort[[#This Row],[Model]]),'Raw Electric CD Costs'!$B$3:$B$429,0))</f>
        <v>240</v>
      </c>
      <c r="F9" s="11" t="str">
        <f>INDEX(RawElecCD[Drum Size],MATCH(CONCATENATE(ElectCDSort[[#This Row],[Manufacturer]],ElectCDSort[[#This Row],[Model]]),'Raw Electric CD Costs'!$B$3:$B$429,0))</f>
        <v>Compact</v>
      </c>
      <c r="G9" s="29" t="str">
        <f>INDEX(RawElecCD[Vent Type],MATCH(CONCATENATE(ElectCDSort[[#This Row],[Manufacturer]],ElectCDSort[[#This Row],[Model]]),'Raw Electric CD Costs'!$B$3:$B$429,0))</f>
        <v>Ventless</v>
      </c>
      <c r="H9" s="63"/>
    </row>
    <row r="10" spans="2:11" x14ac:dyDescent="0.3">
      <c r="B10" s="47" t="s">
        <v>228</v>
      </c>
      <c r="C10" s="42" t="s">
        <v>289</v>
      </c>
      <c r="D10" s="9">
        <f>AVERAGEIFS(RawElecCD[Cost], RawElecCD[Manufacturer],ElectCDSort[[#This Row],[Manufacturer]],RawElecCD[Model],ElectCDSort[[#This Row],[Model]])</f>
        <v>1124.0999999999999</v>
      </c>
      <c r="E10" s="40">
        <f>INDEX(RawElecCD[Round Volts],MATCH(CONCATENATE(ElectCDSort[[#This Row],[Manufacturer]],ElectCDSort[[#This Row],[Model]]),'Raw Electric CD Costs'!$B$3:$B$429,0))</f>
        <v>240</v>
      </c>
      <c r="F10" s="5" t="str">
        <f>INDEX(RawElecCD[Drum Size],MATCH(CONCATENATE(ElectCDSort[[#This Row],[Manufacturer]],ElectCDSort[[#This Row],[Model]]),'Raw Electric CD Costs'!$B$3:$B$429,0))</f>
        <v>Compact</v>
      </c>
      <c r="G10" s="29" t="str">
        <f>INDEX(RawElecCD[Vent Type],MATCH(CONCATENATE(ElectCDSort[[#This Row],[Manufacturer]],ElectCDSort[[#This Row],[Model]]),'Raw Electric CD Costs'!$B$3:$B$429,0))</f>
        <v>Ventless</v>
      </c>
      <c r="H10" s="63"/>
    </row>
    <row r="11" spans="2:11" x14ac:dyDescent="0.3">
      <c r="B11" s="47" t="s">
        <v>228</v>
      </c>
      <c r="C11" s="42" t="s">
        <v>156</v>
      </c>
      <c r="D11" s="9">
        <f>AVERAGEIFS(RawElecCD[Cost], RawElecCD[Manufacturer],ElectCDSort[[#This Row],[Manufacturer]],RawElecCD[Model],ElectCDSort[[#This Row],[Model]])</f>
        <v>1394.99</v>
      </c>
      <c r="E11" s="40">
        <f>INDEX(RawElecCD[Round Volts],MATCH(CONCATENATE(ElectCDSort[[#This Row],[Manufacturer]],ElectCDSort[[#This Row],[Model]]),'Raw Electric CD Costs'!$B$3:$B$429,0))</f>
        <v>240</v>
      </c>
      <c r="F11" s="11" t="str">
        <f>INDEX(RawElecCD[Drum Size],MATCH(CONCATENATE(ElectCDSort[[#This Row],[Manufacturer]],ElectCDSort[[#This Row],[Model]]),'Raw Electric CD Costs'!$B$3:$B$429,0))</f>
        <v>Compact</v>
      </c>
      <c r="G11" s="29" t="str">
        <f>INDEX(RawElecCD[Vent Type],MATCH(CONCATENATE(ElectCDSort[[#This Row],[Manufacturer]],ElectCDSort[[#This Row],[Model]]),'Raw Electric CD Costs'!$B$3:$B$429,0))</f>
        <v>Ventless</v>
      </c>
      <c r="H11" s="63"/>
    </row>
    <row r="12" spans="2:11" x14ac:dyDescent="0.3">
      <c r="B12" s="47" t="s">
        <v>228</v>
      </c>
      <c r="C12" s="42" t="s">
        <v>161</v>
      </c>
      <c r="D12" s="9">
        <f>AVERAGEIFS(RawElecCD[Cost], RawElecCD[Manufacturer],ElectCDSort[[#This Row],[Manufacturer]],RawElecCD[Model],ElectCDSort[[#This Row],[Model]])</f>
        <v>1394.5450000000001</v>
      </c>
      <c r="E12" s="40">
        <f>INDEX(RawElecCD[Round Volts],MATCH(CONCATENATE(ElectCDSort[[#This Row],[Manufacturer]],ElectCDSort[[#This Row],[Model]]),'Raw Electric CD Costs'!$B$3:$B$429,0))</f>
        <v>240</v>
      </c>
      <c r="F12" s="11" t="str">
        <f>INDEX(RawElecCD[Drum Size],MATCH(CONCATENATE(ElectCDSort[[#This Row],[Manufacturer]],ElectCDSort[[#This Row],[Model]]),'Raw Electric CD Costs'!$B$3:$B$429,0))</f>
        <v>Compact</v>
      </c>
      <c r="G12" s="29" t="str">
        <f>INDEX(RawElecCD[Vent Type],MATCH(CONCATENATE(ElectCDSort[[#This Row],[Manufacturer]],ElectCDSort[[#This Row],[Model]]),'Raw Electric CD Costs'!$B$3:$B$429,0))</f>
        <v>Ventless</v>
      </c>
      <c r="H12" s="63"/>
    </row>
    <row r="13" spans="2:11" x14ac:dyDescent="0.3">
      <c r="B13" s="47" t="s">
        <v>230</v>
      </c>
      <c r="C13" s="42" t="s">
        <v>239</v>
      </c>
      <c r="D13" s="9">
        <f>AVERAGEIFS(RawElecCD[Cost], RawElecCD[Manufacturer],ElectCDSort[[#This Row],[Manufacturer]],RawElecCD[Model],ElectCDSort[[#This Row],[Model]])</f>
        <v>431.53</v>
      </c>
      <c r="E13" s="40">
        <f>INDEX(RawElecCD[Round Volts],MATCH(CONCATENATE(ElectCDSort[[#This Row],[Manufacturer]],ElectCDSort[[#This Row],[Model]]),'Raw Electric CD Costs'!$B$3:$B$429,0))</f>
        <v>120</v>
      </c>
      <c r="F13" s="5" t="str">
        <f>INDEX(RawElecCD[Drum Size],MATCH(CONCATENATE(ElectCDSort[[#This Row],[Manufacturer]],ElectCDSort[[#This Row],[Model]]),'Raw Electric CD Costs'!$B$3:$B$429,0))</f>
        <v>Compact</v>
      </c>
      <c r="G13" s="29" t="str">
        <f>INDEX(RawElecCD[Vent Type],MATCH(CONCATENATE(ElectCDSort[[#This Row],[Manufacturer]],ElectCDSort[[#This Row],[Model]]),'Raw Electric CD Costs'!$B$3:$B$429,0))</f>
        <v>Vented</v>
      </c>
      <c r="H13" s="63"/>
    </row>
    <row r="14" spans="2:11" x14ac:dyDescent="0.3">
      <c r="B14" s="47" t="s">
        <v>235</v>
      </c>
      <c r="C14" s="42" t="s">
        <v>252</v>
      </c>
      <c r="D14" s="9">
        <f>AVERAGEIFS(RawElecCD[Cost], RawElecCD[Manufacturer],ElectCDSort[[#This Row],[Manufacturer]],RawElecCD[Model],ElectCDSort[[#This Row],[Model]])</f>
        <v>622.89</v>
      </c>
      <c r="E14" s="40">
        <f>INDEX(RawElecCD[Round Volts],MATCH(CONCATENATE(ElectCDSort[[#This Row],[Manufacturer]],ElectCDSort[[#This Row],[Model]]),'Raw Electric CD Costs'!$B$3:$B$429,0))</f>
        <v>120</v>
      </c>
      <c r="F14" s="5" t="str">
        <f>INDEX(RawElecCD[Drum Size],MATCH(CONCATENATE(ElectCDSort[[#This Row],[Manufacturer]],ElectCDSort[[#This Row],[Model]]),'Raw Electric CD Costs'!$B$3:$B$429,0))</f>
        <v>Compact</v>
      </c>
      <c r="G14" s="29" t="str">
        <f>INDEX(RawElecCD[Vent Type],MATCH(CONCATENATE(ElectCDSort[[#This Row],[Manufacturer]],ElectCDSort[[#This Row],[Model]]),'Raw Electric CD Costs'!$B$3:$B$429,0))</f>
        <v>Vented</v>
      </c>
      <c r="H14" s="63"/>
    </row>
    <row r="15" spans="2:11" x14ac:dyDescent="0.3">
      <c r="B15" s="47" t="s">
        <v>233</v>
      </c>
      <c r="C15" s="42" t="s">
        <v>241</v>
      </c>
      <c r="D15" s="9">
        <f>AVERAGEIFS(RawElecCD[Cost], RawElecCD[Manufacturer],ElectCDSort[[#This Row],[Manufacturer]],RawElecCD[Model],ElectCDSort[[#This Row],[Model]])</f>
        <v>689</v>
      </c>
      <c r="E15" s="40">
        <f>INDEX(RawElecCD[Round Volts],MATCH(CONCATENATE(ElectCDSort[[#This Row],[Manufacturer]],ElectCDSort[[#This Row],[Model]]),'Raw Electric CD Costs'!$B$3:$B$429,0))</f>
        <v>120</v>
      </c>
      <c r="F15" s="11" t="str">
        <f>INDEX(RawElecCD[Drum Size],MATCH(CONCATENATE(ElectCDSort[[#This Row],[Manufacturer]],ElectCDSort[[#This Row],[Model]]),'Raw Electric CD Costs'!$B$3:$B$429,0))</f>
        <v>Compact</v>
      </c>
      <c r="G15" s="29" t="str">
        <f>INDEX(RawElecCD[Vent Type],MATCH(CONCATENATE(ElectCDSort[[#This Row],[Manufacturer]],ElectCDSort[[#This Row],[Model]]),'Raw Electric CD Costs'!$B$3:$B$429,0))</f>
        <v>Vented</v>
      </c>
      <c r="H15" s="63"/>
    </row>
    <row r="16" spans="2:11" x14ac:dyDescent="0.3">
      <c r="B16" s="47" t="s">
        <v>94</v>
      </c>
      <c r="C16" s="42" t="s">
        <v>681</v>
      </c>
      <c r="D16" s="9">
        <f>AVERAGEIFS(RawElecCD[Cost], RawElecCD[Manufacturer],ElectCDSort[[#This Row],[Manufacturer]],RawElecCD[Model],ElectCDSort[[#This Row],[Model]])</f>
        <v>674.99</v>
      </c>
      <c r="E16" s="40">
        <f>INDEX(RawElecCD[Round Volts],MATCH(CONCATENATE(ElectCDSort[[#This Row],[Manufacturer]],ElectCDSort[[#This Row],[Model]]),'Raw Electric CD Costs'!$B$3:$B$429,0))</f>
        <v>240</v>
      </c>
      <c r="F16" s="5" t="str">
        <f>INDEX(RawElecCD[Drum Size],MATCH(CONCATENATE(ElectCDSort[[#This Row],[Manufacturer]],ElectCDSort[[#This Row],[Model]]),'Raw Electric CD Costs'!$B$3:$B$429,0))</f>
        <v>Standard</v>
      </c>
      <c r="G16" s="29" t="str">
        <f>INDEX(RawElecCD[Vent Type],MATCH(CONCATENATE(ElectCDSort[[#This Row],[Manufacturer]],ElectCDSort[[#This Row],[Model]]),'Raw Electric CD Costs'!$B$3:$B$429,0))</f>
        <v>Ventless</v>
      </c>
      <c r="H16" s="63"/>
    </row>
    <row r="17" spans="2:8" x14ac:dyDescent="0.3">
      <c r="B17" s="47" t="s">
        <v>94</v>
      </c>
      <c r="C17" s="42" t="s">
        <v>287</v>
      </c>
      <c r="D17" s="9">
        <f>AVERAGEIFS(RawElecCD[Cost], RawElecCD[Manufacturer],ElectCDSort[[#This Row],[Manufacturer]],RawElecCD[Model],ElectCDSort[[#This Row],[Model]])</f>
        <v>773.09500000000003</v>
      </c>
      <c r="E17" s="40">
        <f>INDEX(RawElecCD[Round Volts],MATCH(CONCATENATE(ElectCDSort[[#This Row],[Manufacturer]],ElectCDSort[[#This Row],[Model]]),'Raw Electric CD Costs'!$B$3:$B$429,0))</f>
        <v>240</v>
      </c>
      <c r="F17" s="11" t="str">
        <f>INDEX(RawElecCD[Drum Size],MATCH(CONCATENATE(ElectCDSort[[#This Row],[Manufacturer]],ElectCDSort[[#This Row],[Model]]),'Raw Electric CD Costs'!$B$3:$B$429,0))</f>
        <v>Compact</v>
      </c>
      <c r="G17" s="29" t="str">
        <f>INDEX(RawElecCD[Vent Type],MATCH(CONCATENATE(ElectCDSort[[#This Row],[Manufacturer]],ElectCDSort[[#This Row],[Model]]),'Raw Electric CD Costs'!$B$3:$B$429,0))</f>
        <v>Ventless</v>
      </c>
      <c r="H17" s="63"/>
    </row>
    <row r="18" spans="2:8" x14ac:dyDescent="0.3">
      <c r="B18" s="47" t="s">
        <v>94</v>
      </c>
      <c r="C18" s="42" t="s">
        <v>272</v>
      </c>
      <c r="D18" s="9">
        <f>AVERAGEIFS(RawElecCD[Cost], RawElecCD[Manufacturer],ElectCDSort[[#This Row],[Manufacturer]],RawElecCD[Model],ElectCDSort[[#This Row],[Model]])</f>
        <v>568.79500000000007</v>
      </c>
      <c r="E18" s="40">
        <f>INDEX(RawElecCD[Round Volts],MATCH(CONCATENATE(ElectCDSort[[#This Row],[Manufacturer]],ElectCDSort[[#This Row],[Model]]),'Raw Electric CD Costs'!$B$3:$B$429,0))</f>
        <v>240</v>
      </c>
      <c r="F18" s="11" t="str">
        <f>INDEX(RawElecCD[Drum Size],MATCH(CONCATENATE(ElectCDSort[[#This Row],[Manufacturer]],ElectCDSort[[#This Row],[Model]]),'Raw Electric CD Costs'!$B$3:$B$429,0))</f>
        <v>Standard</v>
      </c>
      <c r="G18" s="29" t="str">
        <f>INDEX(RawElecCD[Vent Type],MATCH(CONCATENATE(ElectCDSort[[#This Row],[Manufacturer]],ElectCDSort[[#This Row],[Model]]),'Raw Electric CD Costs'!$B$3:$B$429,0))</f>
        <v>Ventless</v>
      </c>
      <c r="H18" s="63"/>
    </row>
    <row r="19" spans="2:8" x14ac:dyDescent="0.3">
      <c r="B19" s="47" t="s">
        <v>94</v>
      </c>
      <c r="C19" s="42" t="s">
        <v>295</v>
      </c>
      <c r="D19" s="9">
        <f>AVERAGEIFS(RawElecCD[Cost], RawElecCD[Manufacturer],ElectCDSort[[#This Row],[Manufacturer]],RawElecCD[Model],ElectCDSort[[#This Row],[Model]])</f>
        <v>698.4</v>
      </c>
      <c r="E19" s="40">
        <f>INDEX(RawElecCD[Round Volts],MATCH(CONCATENATE(ElectCDSort[[#This Row],[Manufacturer]],ElectCDSort[[#This Row],[Model]]),'Raw Electric CD Costs'!$B$3:$B$429,0))</f>
        <v>240</v>
      </c>
      <c r="F19" s="11" t="str">
        <f>INDEX(RawElecCD[Drum Size],MATCH(CONCATENATE(ElectCDSort[[#This Row],[Manufacturer]],ElectCDSort[[#This Row],[Model]]),'Raw Electric CD Costs'!$B$3:$B$429,0))</f>
        <v>Standard</v>
      </c>
      <c r="G19" s="29" t="str">
        <f>INDEX(RawElecCD[Vent Type],MATCH(CONCATENATE(ElectCDSort[[#This Row],[Manufacturer]],ElectCDSort[[#This Row],[Model]]),'Raw Electric CD Costs'!$B$3:$B$429,0))</f>
        <v>Ventless</v>
      </c>
      <c r="H19" s="63"/>
    </row>
    <row r="20" spans="2:8" x14ac:dyDescent="0.3">
      <c r="B20" s="47" t="s">
        <v>94</v>
      </c>
      <c r="C20" s="42" t="s">
        <v>617</v>
      </c>
      <c r="D20" s="9">
        <f>AVERAGEIFS(RawElecCD[Cost], RawElecCD[Manufacturer],ElectCDSort[[#This Row],[Manufacturer]],RawElecCD[Model],ElectCDSort[[#This Row],[Model]])</f>
        <v>539.99</v>
      </c>
      <c r="E20" s="40">
        <f>INDEX(RawElecCD[Round Volts],MATCH(CONCATENATE(ElectCDSort[[#This Row],[Manufacturer]],ElectCDSort[[#This Row],[Model]]),'Raw Electric CD Costs'!$B$3:$B$429,0))</f>
        <v>240</v>
      </c>
      <c r="F20" s="5" t="str">
        <f>INDEX(RawElecCD[Drum Size],MATCH(CONCATENATE(ElectCDSort[[#This Row],[Manufacturer]],ElectCDSort[[#This Row],[Model]]),'Raw Electric CD Costs'!$B$3:$B$429,0))</f>
        <v>Standard</v>
      </c>
      <c r="G20" s="29" t="str">
        <f>INDEX(RawElecCD[Vent Type],MATCH(CONCATENATE(ElectCDSort[[#This Row],[Manufacturer]],ElectCDSort[[#This Row],[Model]]),'Raw Electric CD Costs'!$B$3:$B$429,0))</f>
        <v>Ventless</v>
      </c>
      <c r="H20" s="63"/>
    </row>
    <row r="21" spans="2:8" x14ac:dyDescent="0.3">
      <c r="B21" s="47" t="s">
        <v>94</v>
      </c>
      <c r="C21" s="42" t="s">
        <v>888</v>
      </c>
      <c r="D21" s="9">
        <f>AVERAGEIFS(RawElecCD[Cost], RawElecCD[Manufacturer],ElectCDSort[[#This Row],[Manufacturer]],RawElecCD[Model],ElectCDSort[[#This Row],[Model]])</f>
        <v>620.99</v>
      </c>
      <c r="E21" s="40">
        <f>INDEX(RawElecCD[Round Volts],MATCH(CONCATENATE(ElectCDSort[[#This Row],[Manufacturer]],ElectCDSort[[#This Row],[Model]]),'Raw Electric CD Costs'!$B$3:$B$429,0))</f>
        <v>240</v>
      </c>
      <c r="F21" s="5" t="str">
        <f>INDEX(RawElecCD[Drum Size],MATCH(CONCATENATE(ElectCDSort[[#This Row],[Manufacturer]],ElectCDSort[[#This Row],[Model]]),'Raw Electric CD Costs'!$B$3:$B$429,0))</f>
        <v>Standard</v>
      </c>
      <c r="G21" s="29" t="str">
        <f>INDEX(RawElecCD[Vent Type],MATCH(CONCATENATE(ElectCDSort[[#This Row],[Manufacturer]],ElectCDSort[[#This Row],[Model]]),'Raw Electric CD Costs'!$B$3:$B$429,0))</f>
        <v>Ventless</v>
      </c>
      <c r="H21" s="63"/>
    </row>
    <row r="22" spans="2:8" x14ac:dyDescent="0.3">
      <c r="B22" s="47" t="s">
        <v>94</v>
      </c>
      <c r="C22" s="42" t="s">
        <v>282</v>
      </c>
      <c r="D22" s="9">
        <f>AVERAGEIFS(RawElecCD[Cost], RawElecCD[Manufacturer],ElectCDSort[[#This Row],[Manufacturer]],RawElecCD[Model],ElectCDSort[[#This Row],[Model]])</f>
        <v>709.64499999999998</v>
      </c>
      <c r="E22" s="40">
        <f>INDEX(RawElecCD[Round Volts],MATCH(CONCATENATE(ElectCDSort[[#This Row],[Manufacturer]],ElectCDSort[[#This Row],[Model]]),'Raw Electric CD Costs'!$B$3:$B$429,0))</f>
        <v>240</v>
      </c>
      <c r="F22" s="11" t="str">
        <f>INDEX(RawElecCD[Drum Size],MATCH(CONCATENATE(ElectCDSort[[#This Row],[Manufacturer]],ElectCDSort[[#This Row],[Model]]),'Raw Electric CD Costs'!$B$3:$B$429,0))</f>
        <v>Standard</v>
      </c>
      <c r="G22" s="29" t="str">
        <f>INDEX(RawElecCD[Vent Type],MATCH(CONCATENATE(ElectCDSort[[#This Row],[Manufacturer]],ElectCDSort[[#This Row],[Model]]),'Raw Electric CD Costs'!$B$3:$B$429,0))</f>
        <v>Ventless</v>
      </c>
      <c r="H22" s="63"/>
    </row>
    <row r="23" spans="2:8" x14ac:dyDescent="0.3">
      <c r="B23" s="47" t="s">
        <v>94</v>
      </c>
      <c r="C23" s="42" t="s">
        <v>608</v>
      </c>
      <c r="D23" s="9">
        <f>AVERAGEIFS(RawElecCD[Cost], RawElecCD[Manufacturer],ElectCDSort[[#This Row],[Manufacturer]],RawElecCD[Model],ElectCDSort[[#This Row],[Model]])</f>
        <v>674.99</v>
      </c>
      <c r="E23" s="40">
        <f>INDEX(RawElecCD[Round Volts],MATCH(CONCATENATE(ElectCDSort[[#This Row],[Manufacturer]],ElectCDSort[[#This Row],[Model]]),'Raw Electric CD Costs'!$B$3:$B$429,0))</f>
        <v>240</v>
      </c>
      <c r="F23" s="5" t="str">
        <f>INDEX(RawElecCD[Drum Size],MATCH(CONCATENATE(ElectCDSort[[#This Row],[Manufacturer]],ElectCDSort[[#This Row],[Model]]),'Raw Electric CD Costs'!$B$3:$B$429,0))</f>
        <v>Standard</v>
      </c>
      <c r="G23" s="29" t="str">
        <f>INDEX(RawElecCD[Vent Type],MATCH(CONCATENATE(ElectCDSort[[#This Row],[Manufacturer]],ElectCDSort[[#This Row],[Model]]),'Raw Electric CD Costs'!$B$3:$B$429,0))</f>
        <v>Ventless</v>
      </c>
      <c r="H23" s="63"/>
    </row>
    <row r="24" spans="2:8" x14ac:dyDescent="0.3">
      <c r="B24" s="47" t="s">
        <v>94</v>
      </c>
      <c r="C24" s="42" t="s">
        <v>597</v>
      </c>
      <c r="D24" s="9">
        <f>AVERAGEIFS(RawElecCD[Cost], RawElecCD[Manufacturer],ElectCDSort[[#This Row],[Manufacturer]],RawElecCD[Model],ElectCDSort[[#This Row],[Model]])</f>
        <v>620.99</v>
      </c>
      <c r="E24" s="40">
        <f>INDEX(RawElecCD[Round Volts],MATCH(CONCATENATE(ElectCDSort[[#This Row],[Manufacturer]],ElectCDSort[[#This Row],[Model]]),'Raw Electric CD Costs'!$B$3:$B$429,0))</f>
        <v>240</v>
      </c>
      <c r="F24" s="5" t="str">
        <f>INDEX(RawElecCD[Drum Size],MATCH(CONCATENATE(ElectCDSort[[#This Row],[Manufacturer]],ElectCDSort[[#This Row],[Model]]),'Raw Electric CD Costs'!$B$3:$B$429,0))</f>
        <v>Standard</v>
      </c>
      <c r="G24" s="29" t="str">
        <f>INDEX(RawElecCD[Vent Type],MATCH(CONCATENATE(ElectCDSort[[#This Row],[Manufacturer]],ElectCDSort[[#This Row],[Model]]),'Raw Electric CD Costs'!$B$3:$B$429,0))</f>
        <v>Ventless</v>
      </c>
      <c r="H24" s="63"/>
    </row>
    <row r="25" spans="2:8" x14ac:dyDescent="0.3">
      <c r="B25" s="47" t="s">
        <v>94</v>
      </c>
      <c r="C25" s="42" t="s">
        <v>673</v>
      </c>
      <c r="D25" s="9">
        <f>AVERAGEIFS(RawElecCD[Cost], RawElecCD[Manufacturer],ElectCDSort[[#This Row],[Manufacturer]],RawElecCD[Model],ElectCDSort[[#This Row],[Model]])</f>
        <v>674.99</v>
      </c>
      <c r="E25" s="40">
        <f>INDEX(RawElecCD[Round Volts],MATCH(CONCATENATE(ElectCDSort[[#This Row],[Manufacturer]],ElectCDSort[[#This Row],[Model]]),'Raw Electric CD Costs'!$B$3:$B$429,0))</f>
        <v>240</v>
      </c>
      <c r="F25" s="5" t="str">
        <f>INDEX(RawElecCD[Drum Size],MATCH(CONCATENATE(ElectCDSort[[#This Row],[Manufacturer]],ElectCDSort[[#This Row],[Model]]),'Raw Electric CD Costs'!$B$3:$B$429,0))</f>
        <v>Standard</v>
      </c>
      <c r="G25" s="29" t="str">
        <f>INDEX(RawElecCD[Vent Type],MATCH(CONCATENATE(ElectCDSort[[#This Row],[Manufacturer]],ElectCDSort[[#This Row],[Model]]),'Raw Electric CD Costs'!$B$3:$B$429,0))</f>
        <v>Ventless</v>
      </c>
      <c r="H25" s="63"/>
    </row>
    <row r="26" spans="2:8" x14ac:dyDescent="0.3">
      <c r="B26" s="47" t="s">
        <v>94</v>
      </c>
      <c r="C26" s="42" t="s">
        <v>804</v>
      </c>
      <c r="D26" s="9">
        <f>AVERAGEIFS(RawElecCD[Cost], RawElecCD[Manufacturer],ElectCDSort[[#This Row],[Manufacturer]],RawElecCD[Model],ElectCDSort[[#This Row],[Model]])</f>
        <v>674.99</v>
      </c>
      <c r="E26" s="40">
        <f>INDEX(RawElecCD[Round Volts],MATCH(CONCATENATE(ElectCDSort[[#This Row],[Manufacturer]],ElectCDSort[[#This Row],[Model]]),'Raw Electric CD Costs'!$B$3:$B$429,0))</f>
        <v>240</v>
      </c>
      <c r="F26" s="5" t="str">
        <f>INDEX(RawElecCD[Drum Size],MATCH(CONCATENATE(ElectCDSort[[#This Row],[Manufacturer]],ElectCDSort[[#This Row],[Model]]),'Raw Electric CD Costs'!$B$3:$B$429,0))</f>
        <v>Standard</v>
      </c>
      <c r="G26" s="29" t="str">
        <f>INDEX(RawElecCD[Vent Type],MATCH(CONCATENATE(ElectCDSort[[#This Row],[Manufacturer]],ElectCDSort[[#This Row],[Model]]),'Raw Electric CD Costs'!$B$3:$B$429,0))</f>
        <v>Ventless</v>
      </c>
      <c r="H26" s="63"/>
    </row>
    <row r="27" spans="2:8" x14ac:dyDescent="0.3">
      <c r="B27" s="47" t="s">
        <v>94</v>
      </c>
      <c r="C27" s="42" t="s">
        <v>278</v>
      </c>
      <c r="D27" s="9">
        <f>AVERAGEIFS(RawElecCD[Cost], RawElecCD[Manufacturer],ElectCDSort[[#This Row],[Manufacturer]],RawElecCD[Model],ElectCDSort[[#This Row],[Model]])</f>
        <v>851.84500000000003</v>
      </c>
      <c r="E27" s="40">
        <f>INDEX(RawElecCD[Round Volts],MATCH(CONCATENATE(ElectCDSort[[#This Row],[Manufacturer]],ElectCDSort[[#This Row],[Model]]),'Raw Electric CD Costs'!$B$3:$B$429,0))</f>
        <v>240</v>
      </c>
      <c r="F27" s="5" t="str">
        <f>INDEX(RawElecCD[Drum Size],MATCH(CONCATENATE(ElectCDSort[[#This Row],[Manufacturer]],ElectCDSort[[#This Row],[Model]]),'Raw Electric CD Costs'!$B$3:$B$429,0))</f>
        <v>Standard</v>
      </c>
      <c r="G27" s="29" t="str">
        <f>INDEX(RawElecCD[Vent Type],MATCH(CONCATENATE(ElectCDSort[[#This Row],[Manufacturer]],ElectCDSort[[#This Row],[Model]]),'Raw Electric CD Costs'!$B$3:$B$429,0))</f>
        <v>Ventless</v>
      </c>
      <c r="H27" s="63"/>
    </row>
    <row r="28" spans="2:8" x14ac:dyDescent="0.3">
      <c r="B28" s="47" t="s">
        <v>94</v>
      </c>
      <c r="C28" s="42" t="s">
        <v>488</v>
      </c>
      <c r="D28" s="9">
        <f>AVERAGEIFS(RawElecCD[Cost], RawElecCD[Manufacturer],ElectCDSort[[#This Row],[Manufacturer]],RawElecCD[Model],ElectCDSort[[#This Row],[Model]])</f>
        <v>593.99</v>
      </c>
      <c r="E28" s="40">
        <f>INDEX(RawElecCD[Round Volts],MATCH(CONCATENATE(ElectCDSort[[#This Row],[Manufacturer]],ElectCDSort[[#This Row],[Model]]),'Raw Electric CD Costs'!$B$3:$B$429,0))</f>
        <v>240</v>
      </c>
      <c r="F28" s="5" t="str">
        <f>INDEX(RawElecCD[Drum Size],MATCH(CONCATENATE(ElectCDSort[[#This Row],[Manufacturer]],ElectCDSort[[#This Row],[Model]]),'Raw Electric CD Costs'!$B$3:$B$429,0))</f>
        <v>Compact</v>
      </c>
      <c r="G28" s="29" t="str">
        <f>INDEX(RawElecCD[Vent Type],MATCH(CONCATENATE(ElectCDSort[[#This Row],[Manufacturer]],ElectCDSort[[#This Row],[Model]]),'Raw Electric CD Costs'!$B$3:$B$429,0))</f>
        <v>Ventless</v>
      </c>
      <c r="H28" s="63"/>
    </row>
    <row r="29" spans="2:8" x14ac:dyDescent="0.3">
      <c r="B29" s="47" t="s">
        <v>94</v>
      </c>
      <c r="C29" s="42" t="s">
        <v>895</v>
      </c>
      <c r="D29" s="9">
        <f>AVERAGEIFS(RawElecCD[Cost], RawElecCD[Manufacturer],ElectCDSort[[#This Row],[Manufacturer]],RawElecCD[Model],ElectCDSort[[#This Row],[Model]])</f>
        <v>593.99</v>
      </c>
      <c r="E29" s="50">
        <v>240</v>
      </c>
      <c r="F29" s="51" t="s">
        <v>108</v>
      </c>
      <c r="G29" s="52" t="s">
        <v>900</v>
      </c>
      <c r="H29" s="64"/>
    </row>
    <row r="30" spans="2:8" x14ac:dyDescent="0.3">
      <c r="B30" s="47" t="s">
        <v>94</v>
      </c>
      <c r="C30" s="42" t="s">
        <v>815</v>
      </c>
      <c r="D30" s="9">
        <f>AVERAGEIFS(RawElecCD[Cost], RawElecCD[Manufacturer],ElectCDSort[[#This Row],[Manufacturer]],RawElecCD[Model],ElectCDSort[[#This Row],[Model]])</f>
        <v>647.99</v>
      </c>
      <c r="E30" s="40">
        <f>INDEX(RawElecCD[Round Volts],MATCH(CONCATENATE(ElectCDSort[[#This Row],[Manufacturer]],ElectCDSort[[#This Row],[Model]]),'Raw Electric CD Costs'!$B$3:$B$429,0))</f>
        <v>240</v>
      </c>
      <c r="F30" s="5" t="str">
        <f>INDEX(RawElecCD[Drum Size],MATCH(CONCATENATE(ElectCDSort[[#This Row],[Manufacturer]],ElectCDSort[[#This Row],[Model]]),'Raw Electric CD Costs'!$B$3:$B$429,0))</f>
        <v>Standard</v>
      </c>
      <c r="G30" s="29" t="str">
        <f>INDEX(RawElecCD[Vent Type],MATCH(CONCATENATE(ElectCDSort[[#This Row],[Manufacturer]],ElectCDSort[[#This Row],[Model]]),'Raw Electric CD Costs'!$B$3:$B$429,0))</f>
        <v>Ventless</v>
      </c>
      <c r="H30" s="63"/>
    </row>
    <row r="31" spans="2:8" x14ac:dyDescent="0.3">
      <c r="B31" s="47" t="s">
        <v>94</v>
      </c>
      <c r="C31" s="42" t="s">
        <v>620</v>
      </c>
      <c r="D31" s="9">
        <f>AVERAGEIFS(RawElecCD[Cost], RawElecCD[Manufacturer],ElectCDSort[[#This Row],[Manufacturer]],RawElecCD[Model],ElectCDSort[[#This Row],[Model]])</f>
        <v>631.79999999999995</v>
      </c>
      <c r="E31" s="40">
        <f>INDEX(RawElecCD[Round Volts],MATCH(CONCATENATE(ElectCDSort[[#This Row],[Manufacturer]],ElectCDSort[[#This Row],[Model]]),'Raw Electric CD Costs'!$B$3:$B$429,0))</f>
        <v>240</v>
      </c>
      <c r="F31" s="5" t="str">
        <f>INDEX(RawElecCD[Drum Size],MATCH(CONCATENATE(ElectCDSort[[#This Row],[Manufacturer]],ElectCDSort[[#This Row],[Model]]),'Raw Electric CD Costs'!$B$3:$B$429,0))</f>
        <v>Standard</v>
      </c>
      <c r="G31" s="29" t="str">
        <f>INDEX(RawElecCD[Vent Type],MATCH(CONCATENATE(ElectCDSort[[#This Row],[Manufacturer]],ElectCDSort[[#This Row],[Model]]),'Raw Electric CD Costs'!$B$3:$B$429,0))</f>
        <v>Ventless</v>
      </c>
      <c r="H31" s="63"/>
    </row>
    <row r="32" spans="2:8" x14ac:dyDescent="0.3">
      <c r="B32" s="47" t="s">
        <v>94</v>
      </c>
      <c r="C32" s="42" t="s">
        <v>830</v>
      </c>
      <c r="D32" s="9">
        <f>AVERAGEIFS(RawElecCD[Cost], RawElecCD[Manufacturer],ElectCDSort[[#This Row],[Manufacturer]],RawElecCD[Model],ElectCDSort[[#This Row],[Model]])</f>
        <v>755.99</v>
      </c>
      <c r="E32" s="40">
        <f>INDEX(RawElecCD[Round Volts],MATCH(CONCATENATE(ElectCDSort[[#This Row],[Manufacturer]],ElectCDSort[[#This Row],[Model]]),'Raw Electric CD Costs'!$B$3:$B$429,0))</f>
        <v>240</v>
      </c>
      <c r="F32" s="5" t="str">
        <f>INDEX(RawElecCD[Drum Size],MATCH(CONCATENATE(ElectCDSort[[#This Row],[Manufacturer]],ElectCDSort[[#This Row],[Model]]),'Raw Electric CD Costs'!$B$3:$B$429,0))</f>
        <v>Standard</v>
      </c>
      <c r="G32" s="29" t="str">
        <f>INDEX(RawElecCD[Vent Type],MATCH(CONCATENATE(ElectCDSort[[#This Row],[Manufacturer]],ElectCDSort[[#This Row],[Model]]),'Raw Electric CD Costs'!$B$3:$B$429,0))</f>
        <v>Ventless</v>
      </c>
      <c r="H32" s="63"/>
    </row>
    <row r="33" spans="2:8" x14ac:dyDescent="0.3">
      <c r="B33" s="47" t="s">
        <v>94</v>
      </c>
      <c r="C33" s="42" t="s">
        <v>743</v>
      </c>
      <c r="D33" s="9">
        <f>AVERAGEIFS(RawElecCD[Cost], RawElecCD[Manufacturer],ElectCDSort[[#This Row],[Manufacturer]],RawElecCD[Model],ElectCDSort[[#This Row],[Model]])</f>
        <v>647.99</v>
      </c>
      <c r="E33" s="40">
        <f>INDEX(RawElecCD[Round Volts],MATCH(CONCATENATE(ElectCDSort[[#This Row],[Manufacturer]],ElectCDSort[[#This Row],[Model]]),'Raw Electric CD Costs'!$B$3:$B$429,0))</f>
        <v>240</v>
      </c>
      <c r="F33" s="5" t="str">
        <f>INDEX(RawElecCD[Drum Size],MATCH(CONCATENATE(ElectCDSort[[#This Row],[Manufacturer]],ElectCDSort[[#This Row],[Model]]),'Raw Electric CD Costs'!$B$3:$B$429,0))</f>
        <v>Compact</v>
      </c>
      <c r="G33" s="29" t="str">
        <f>INDEX(RawElecCD[Vent Type],MATCH(CONCATENATE(ElectCDSort[[#This Row],[Manufacturer]],ElectCDSort[[#This Row],[Model]]),'Raw Electric CD Costs'!$B$3:$B$429,0))</f>
        <v>Ventless</v>
      </c>
      <c r="H33" s="63"/>
    </row>
    <row r="34" spans="2:8" x14ac:dyDescent="0.3">
      <c r="B34" s="47" t="s">
        <v>94</v>
      </c>
      <c r="C34" s="42" t="s">
        <v>865</v>
      </c>
      <c r="D34" s="9">
        <f>AVERAGEIFS(RawElecCD[Cost], RawElecCD[Manufacturer],ElectCDSort[[#This Row],[Manufacturer]],RawElecCD[Model],ElectCDSort[[#This Row],[Model]])</f>
        <v>836.99</v>
      </c>
      <c r="E34" s="40">
        <f>INDEX(RawElecCD[Round Volts],MATCH(CONCATENATE(ElectCDSort[[#This Row],[Manufacturer]],ElectCDSort[[#This Row],[Model]]),'Raw Electric CD Costs'!$B$3:$B$429,0))</f>
        <v>240</v>
      </c>
      <c r="F34" s="5" t="str">
        <f>INDEX(RawElecCD[Drum Size],MATCH(CONCATENATE(ElectCDSort[[#This Row],[Manufacturer]],ElectCDSort[[#This Row],[Model]]),'Raw Electric CD Costs'!$B$3:$B$429,0))</f>
        <v>Standard</v>
      </c>
      <c r="G34" s="29" t="str">
        <f>INDEX(RawElecCD[Vent Type],MATCH(CONCATENATE(ElectCDSort[[#This Row],[Manufacturer]],ElectCDSort[[#This Row],[Model]]),'Raw Electric CD Costs'!$B$3:$B$429,0))</f>
        <v>Ventless</v>
      </c>
      <c r="H34" s="63"/>
    </row>
    <row r="35" spans="2:8" x14ac:dyDescent="0.3">
      <c r="B35" s="47" t="s">
        <v>94</v>
      </c>
      <c r="C35" s="42" t="s">
        <v>897</v>
      </c>
      <c r="D35" s="9">
        <f>AVERAGEIFS(RawElecCD[Cost], RawElecCD[Manufacturer],ElectCDSort[[#This Row],[Manufacturer]],RawElecCD[Model],ElectCDSort[[#This Row],[Model]])</f>
        <v>890.99</v>
      </c>
      <c r="E35" s="50">
        <v>240</v>
      </c>
      <c r="F35" s="51" t="s">
        <v>108</v>
      </c>
      <c r="G35" s="52" t="s">
        <v>900</v>
      </c>
      <c r="H35" s="64"/>
    </row>
    <row r="36" spans="2:8" x14ac:dyDescent="0.3">
      <c r="B36" s="47" t="s">
        <v>529</v>
      </c>
      <c r="C36" s="42" t="s">
        <v>532</v>
      </c>
      <c r="D36" s="9">
        <f>AVERAGEIFS(RawElecCD[Cost], RawElecCD[Manufacturer],ElectCDSort[[#This Row],[Manufacturer]],RawElecCD[Model],ElectCDSort[[#This Row],[Model]])</f>
        <v>1356.33</v>
      </c>
      <c r="E36" s="40">
        <f>INDEX(RawElecCD[Round Volts],MATCH(CONCATENATE(ElectCDSort[[#This Row],[Manufacturer]],ElectCDSort[[#This Row],[Model]]),'Raw Electric CD Costs'!$B$3:$B$429,0))</f>
        <v>120</v>
      </c>
      <c r="F36" s="5" t="str">
        <f>INDEX(RawElecCD[Drum Size],MATCH(CONCATENATE(ElectCDSort[[#This Row],[Manufacturer]],ElectCDSort[[#This Row],[Model]]),'Raw Electric CD Costs'!$B$3:$B$429,0))</f>
        <v>Standard</v>
      </c>
      <c r="G36" s="29" t="str">
        <f>INDEX(RawElecCD[Vent Type],MATCH(CONCATENATE(ElectCDSort[[#This Row],[Manufacturer]],ElectCDSort[[#This Row],[Model]]),'Raw Electric CD Costs'!$B$3:$B$429,0))</f>
        <v>Vented</v>
      </c>
      <c r="H36" s="63"/>
    </row>
    <row r="37" spans="2:8" x14ac:dyDescent="0.3">
      <c r="B37" s="47" t="s">
        <v>229</v>
      </c>
      <c r="C37" s="42" t="s">
        <v>126</v>
      </c>
      <c r="D37" s="9">
        <f>AVERAGEIFS(RawElecCD[Cost], RawElecCD[Manufacturer],ElectCDSort[[#This Row],[Manufacturer]],RawElecCD[Model],ElectCDSort[[#This Row],[Model]])</f>
        <v>1079.99</v>
      </c>
      <c r="E37" s="40">
        <f>INDEX(RawElecCD[Round Volts],MATCH(CONCATENATE(ElectCDSort[[#This Row],[Manufacturer]],ElectCDSort[[#This Row],[Model]]),'Raw Electric CD Costs'!$B$3:$B$429,0))</f>
        <v>240</v>
      </c>
      <c r="F37" s="11" t="str">
        <f>INDEX(RawElecCD[Drum Size],MATCH(CONCATENATE(ElectCDSort[[#This Row],[Manufacturer]],ElectCDSort[[#This Row],[Model]]),'Raw Electric CD Costs'!$B$3:$B$429,0))</f>
        <v>Compact</v>
      </c>
      <c r="G37" s="29" t="str">
        <f>INDEX(RawElecCD[Vent Type],MATCH(CONCATENATE(ElectCDSort[[#This Row],[Manufacturer]],ElectCDSort[[#This Row],[Model]]),'Raw Electric CD Costs'!$B$3:$B$429,0))</f>
        <v>Ventless</v>
      </c>
      <c r="H37" s="63"/>
    </row>
    <row r="38" spans="2:8" x14ac:dyDescent="0.3">
      <c r="B38" s="47" t="s">
        <v>99</v>
      </c>
      <c r="C38" s="42" t="s">
        <v>849</v>
      </c>
      <c r="D38" s="9">
        <f>AVERAGEIFS(RawElecCD[Cost], RawElecCD[Manufacturer],ElectCDSort[[#This Row],[Manufacturer]],RawElecCD[Model],ElectCDSort[[#This Row],[Model]])</f>
        <v>485.99</v>
      </c>
      <c r="E38" s="40">
        <f>INDEX(RawElecCD[Round Volts],MATCH(CONCATENATE(ElectCDSort[[#This Row],[Manufacturer]],ElectCDSort[[#This Row],[Model]]),'Raw Electric CD Costs'!$B$3:$B$429,0))</f>
        <v>240</v>
      </c>
      <c r="F38" s="5" t="str">
        <f>INDEX(RawElecCD[Drum Size],MATCH(CONCATENATE(ElectCDSort[[#This Row],[Manufacturer]],ElectCDSort[[#This Row],[Model]]),'Raw Electric CD Costs'!$B$3:$B$429,0))</f>
        <v>Standard</v>
      </c>
      <c r="G38" s="29" t="str">
        <f>INDEX(RawElecCD[Vent Type],MATCH(CONCATENATE(ElectCDSort[[#This Row],[Manufacturer]],ElectCDSort[[#This Row],[Model]]),'Raw Electric CD Costs'!$B$3:$B$429,0))</f>
        <v>Ventless</v>
      </c>
      <c r="H38" s="63"/>
    </row>
    <row r="39" spans="2:8" x14ac:dyDescent="0.3">
      <c r="B39" s="47" t="s">
        <v>99</v>
      </c>
      <c r="C39" s="42" t="s">
        <v>244</v>
      </c>
      <c r="D39" s="9">
        <f>AVERAGEIFS(RawElecCD[Cost], RawElecCD[Manufacturer],ElectCDSort[[#This Row],[Manufacturer]],RawElecCD[Model],ElectCDSort[[#This Row],[Model]])</f>
        <v>503.54500000000002</v>
      </c>
      <c r="E39" s="40">
        <f>INDEX(RawElecCD[Round Volts],MATCH(CONCATENATE(ElectCDSort[[#This Row],[Manufacturer]],ElectCDSort[[#This Row],[Model]]),'Raw Electric CD Costs'!$B$3:$B$429,0))</f>
        <v>240</v>
      </c>
      <c r="F39" s="11" t="str">
        <f>INDEX(RawElecCD[Drum Size],MATCH(CONCATENATE(ElectCDSort[[#This Row],[Manufacturer]],ElectCDSort[[#This Row],[Model]]),'Raw Electric CD Costs'!$B$3:$B$429,0))</f>
        <v>Standard</v>
      </c>
      <c r="G39" s="29" t="str">
        <f>INDEX(RawElecCD[Vent Type],MATCH(CONCATENATE(ElectCDSort[[#This Row],[Manufacturer]],ElectCDSort[[#This Row],[Model]]),'Raw Electric CD Costs'!$B$3:$B$429,0))</f>
        <v>Ventless</v>
      </c>
      <c r="H39" s="63"/>
    </row>
    <row r="40" spans="2:8" x14ac:dyDescent="0.3">
      <c r="B40" s="47" t="s">
        <v>92</v>
      </c>
      <c r="C40" s="42" t="s">
        <v>275</v>
      </c>
      <c r="D40" s="9">
        <f>AVERAGEIFS(RawElecCD[Cost], RawElecCD[Manufacturer],ElectCDSort[[#This Row],[Manufacturer]],RawElecCD[Model],ElectCDSort[[#This Row],[Model]])</f>
        <v>827.39666666666665</v>
      </c>
      <c r="E40" s="40">
        <f>INDEX(RawElecCD[Round Volts],MATCH(CONCATENATE(ElectCDSort[[#This Row],[Manufacturer]],ElectCDSort[[#This Row],[Model]]),'Raw Electric CD Costs'!$B$3:$B$429,0))</f>
        <v>240</v>
      </c>
      <c r="F40" s="11" t="str">
        <f>INDEX(RawElecCD[Drum Size],MATCH(CONCATENATE(ElectCDSort[[#This Row],[Manufacturer]],ElectCDSort[[#This Row],[Model]]),'Raw Electric CD Costs'!$B$3:$B$429,0))</f>
        <v>Compact</v>
      </c>
      <c r="G40" s="29" t="str">
        <f>INDEX(RawElecCD[Vent Type],MATCH(CONCATENATE(ElectCDSort[[#This Row],[Manufacturer]],ElectCDSort[[#This Row],[Model]]),'Raw Electric CD Costs'!$B$3:$B$429,0))</f>
        <v>Ventless</v>
      </c>
      <c r="H40" s="63"/>
    </row>
    <row r="41" spans="2:8" x14ac:dyDescent="0.3">
      <c r="B41" s="47" t="s">
        <v>92</v>
      </c>
      <c r="C41" s="42" t="s">
        <v>258</v>
      </c>
      <c r="D41" s="9">
        <f>AVERAGEIFS(RawElecCD[Cost], RawElecCD[Manufacturer],ElectCDSort[[#This Row],[Manufacturer]],RawElecCD[Model],ElectCDSort[[#This Row],[Model]])</f>
        <v>504.3633333333334</v>
      </c>
      <c r="E41" s="40">
        <f>INDEX(RawElecCD[Round Volts],MATCH(CONCATENATE(ElectCDSort[[#This Row],[Manufacturer]],ElectCDSort[[#This Row],[Model]]),'Raw Electric CD Costs'!$B$3:$B$429,0))</f>
        <v>120</v>
      </c>
      <c r="F41" s="11" t="str">
        <f>INDEX(RawElecCD[Drum Size],MATCH(CONCATENATE(ElectCDSort[[#This Row],[Manufacturer]],ElectCDSort[[#This Row],[Model]]),'Raw Electric CD Costs'!$B$3:$B$429,0))</f>
        <v>Compact</v>
      </c>
      <c r="G41" s="29" t="str">
        <f>INDEX(RawElecCD[Vent Type],MATCH(CONCATENATE(ElectCDSort[[#This Row],[Manufacturer]],ElectCDSort[[#This Row],[Model]]),'Raw Electric CD Costs'!$B$3:$B$429,0))</f>
        <v>Ventless</v>
      </c>
      <c r="H41" s="63"/>
    </row>
    <row r="42" spans="2:8" x14ac:dyDescent="0.3">
      <c r="B42" s="47" t="s">
        <v>92</v>
      </c>
      <c r="C42" s="42" t="s">
        <v>290</v>
      </c>
      <c r="D42" s="9">
        <f>AVERAGEIFS(RawElecCD[Cost], RawElecCD[Manufacturer],ElectCDSort[[#This Row],[Manufacturer]],RawElecCD[Model],ElectCDSort[[#This Row],[Model]])</f>
        <v>467.54500000000002</v>
      </c>
      <c r="E42" s="40">
        <f>INDEX(RawElecCD[Round Volts],MATCH(CONCATENATE(ElectCDSort[[#This Row],[Manufacturer]],ElectCDSort[[#This Row],[Model]]),'Raw Electric CD Costs'!$B$3:$B$429,0))</f>
        <v>120</v>
      </c>
      <c r="F42" s="11" t="str">
        <f>INDEX(RawElecCD[Drum Size],MATCH(CONCATENATE(ElectCDSort[[#This Row],[Manufacturer]],ElectCDSort[[#This Row],[Model]]),'Raw Electric CD Costs'!$B$3:$B$429,0))</f>
        <v>Compact</v>
      </c>
      <c r="G42" s="29" t="str">
        <f>INDEX(RawElecCD[Vent Type],MATCH(CONCATENATE(ElectCDSort[[#This Row],[Manufacturer]],ElectCDSort[[#This Row],[Model]]),'Raw Electric CD Costs'!$B$3:$B$429,0))</f>
        <v>Ventless</v>
      </c>
      <c r="H42" s="63"/>
    </row>
    <row r="43" spans="2:8" x14ac:dyDescent="0.3">
      <c r="B43" s="47" t="s">
        <v>92</v>
      </c>
      <c r="C43" s="42" t="s">
        <v>264</v>
      </c>
      <c r="D43" s="9">
        <f>AVERAGEIFS(RawElecCD[Cost], RawElecCD[Manufacturer],ElectCDSort[[#This Row],[Manufacturer]],RawElecCD[Model],ElectCDSort[[#This Row],[Model]])</f>
        <v>550.09749999999997</v>
      </c>
      <c r="E43" s="40">
        <f>INDEX(RawElecCD[Round Volts],MATCH(CONCATENATE(ElectCDSort[[#This Row],[Manufacturer]],ElectCDSort[[#This Row],[Model]]),'Raw Electric CD Costs'!$B$3:$B$429,0))</f>
        <v>240</v>
      </c>
      <c r="F43" s="11" t="str">
        <f>INDEX(RawElecCD[Drum Size],MATCH(CONCATENATE(ElectCDSort[[#This Row],[Manufacturer]],ElectCDSort[[#This Row],[Model]]),'Raw Electric CD Costs'!$B$3:$B$429,0))</f>
        <v>Compact</v>
      </c>
      <c r="G43" s="29" t="str">
        <f>INDEX(RawElecCD[Vent Type],MATCH(CONCATENATE(ElectCDSort[[#This Row],[Manufacturer]],ElectCDSort[[#This Row],[Model]]),'Raw Electric CD Costs'!$B$3:$B$429,0))</f>
        <v>Ventless</v>
      </c>
      <c r="H43" s="63"/>
    </row>
    <row r="44" spans="2:8" x14ac:dyDescent="0.3">
      <c r="B44" s="47" t="s">
        <v>92</v>
      </c>
      <c r="C44" s="42" t="s">
        <v>277</v>
      </c>
      <c r="D44" s="9">
        <f>AVERAGEIFS(RawElecCD[Cost], RawElecCD[Manufacturer],ElectCDSort[[#This Row],[Manufacturer]],RawElecCD[Model],ElectCDSort[[#This Row],[Model]])</f>
        <v>798.3</v>
      </c>
      <c r="E44" s="40">
        <f>INDEX(RawElecCD[Round Volts],MATCH(CONCATENATE(ElectCDSort[[#This Row],[Manufacturer]],ElectCDSort[[#This Row],[Model]]),'Raw Electric CD Costs'!$B$3:$B$429,0))</f>
        <v>240</v>
      </c>
      <c r="F44" s="11" t="str">
        <f>INDEX(RawElecCD[Drum Size],MATCH(CONCATENATE(ElectCDSort[[#This Row],[Manufacturer]],ElectCDSort[[#This Row],[Model]]),'Raw Electric CD Costs'!$B$3:$B$429,0))</f>
        <v>Compact</v>
      </c>
      <c r="G44" s="29" t="str">
        <f>INDEX(RawElecCD[Vent Type],MATCH(CONCATENATE(ElectCDSort[[#This Row],[Manufacturer]],ElectCDSort[[#This Row],[Model]]),'Raw Electric CD Costs'!$B$3:$B$429,0))</f>
        <v>Ventless</v>
      </c>
      <c r="H44" s="63"/>
    </row>
    <row r="45" spans="2:8" x14ac:dyDescent="0.3">
      <c r="B45" s="47" t="s">
        <v>92</v>
      </c>
      <c r="C45" s="42" t="s">
        <v>499</v>
      </c>
      <c r="D45" s="9">
        <f>AVERAGEIFS(RawElecCD[Cost], RawElecCD[Manufacturer],ElectCDSort[[#This Row],[Manufacturer]],RawElecCD[Model],ElectCDSort[[#This Row],[Model]])</f>
        <v>485.99</v>
      </c>
      <c r="E45" s="40">
        <f>INDEX(RawElecCD[Round Volts],MATCH(CONCATENATE(ElectCDSort[[#This Row],[Manufacturer]],ElectCDSort[[#This Row],[Model]]),'Raw Electric CD Costs'!$B$3:$B$429,0))</f>
        <v>120</v>
      </c>
      <c r="F45" s="5" t="str">
        <f>INDEX(RawElecCD[Drum Size],MATCH(CONCATENATE(ElectCDSort[[#This Row],[Manufacturer]],ElectCDSort[[#This Row],[Model]]),'Raw Electric CD Costs'!$B$3:$B$429,0))</f>
        <v>Standard</v>
      </c>
      <c r="G45" s="29" t="str">
        <f>INDEX(RawElecCD[Vent Type],MATCH(CONCATENATE(ElectCDSort[[#This Row],[Manufacturer]],ElectCDSort[[#This Row],[Model]]),'Raw Electric CD Costs'!$B$3:$B$429,0))</f>
        <v>Ventless</v>
      </c>
      <c r="H45" s="63"/>
    </row>
    <row r="46" spans="2:8" x14ac:dyDescent="0.3">
      <c r="B46" s="47" t="s">
        <v>92</v>
      </c>
      <c r="C46" s="42" t="s">
        <v>266</v>
      </c>
      <c r="D46" s="9">
        <f>AVERAGEIFS(RawElecCD[Cost], RawElecCD[Manufacturer],ElectCDSort[[#This Row],[Manufacturer]],RawElecCD[Model],ElectCDSort[[#This Row],[Model]])</f>
        <v>647.54500000000007</v>
      </c>
      <c r="E46" s="40">
        <f>INDEX(RawElecCD[Round Volts],MATCH(CONCATENATE(ElectCDSort[[#This Row],[Manufacturer]],ElectCDSort[[#This Row],[Model]]),'Raw Electric CD Costs'!$B$3:$B$429,0))</f>
        <v>240</v>
      </c>
      <c r="F46" s="11" t="str">
        <f>INDEX(RawElecCD[Drum Size],MATCH(CONCATENATE(ElectCDSort[[#This Row],[Manufacturer]],ElectCDSort[[#This Row],[Model]]),'Raw Electric CD Costs'!$B$3:$B$429,0))</f>
        <v>Standard</v>
      </c>
      <c r="G46" s="29" t="str">
        <f>INDEX(RawElecCD[Vent Type],MATCH(CONCATENATE(ElectCDSort[[#This Row],[Manufacturer]],ElectCDSort[[#This Row],[Model]]),'Raw Electric CD Costs'!$B$3:$B$429,0))</f>
        <v>Ventless</v>
      </c>
      <c r="H46" s="63"/>
    </row>
    <row r="47" spans="2:8" x14ac:dyDescent="0.3">
      <c r="B47" s="47" t="s">
        <v>92</v>
      </c>
      <c r="C47" s="42" t="s">
        <v>859</v>
      </c>
      <c r="D47" s="9">
        <f>AVERAGEIFS(RawElecCD[Cost], RawElecCD[Manufacturer],ElectCDSort[[#This Row],[Manufacturer]],RawElecCD[Model],ElectCDSort[[#This Row],[Model]])</f>
        <v>539.96</v>
      </c>
      <c r="E47" s="40">
        <f>INDEX(RawElecCD[Round Volts],MATCH(CONCATENATE(ElectCDSort[[#This Row],[Manufacturer]],ElectCDSort[[#This Row],[Model]]),'Raw Electric CD Costs'!$B$3:$B$429,0))</f>
        <v>240</v>
      </c>
      <c r="F47" s="5" t="str">
        <f>INDEX(RawElecCD[Drum Size],MATCH(CONCATENATE(ElectCDSort[[#This Row],[Manufacturer]],ElectCDSort[[#This Row],[Model]]),'Raw Electric CD Costs'!$B$3:$B$429,0))</f>
        <v>Standard</v>
      </c>
      <c r="G47" s="29" t="str">
        <f>INDEX(RawElecCD[Vent Type],MATCH(CONCATENATE(ElectCDSort[[#This Row],[Manufacturer]],ElectCDSort[[#This Row],[Model]]),'Raw Electric CD Costs'!$B$3:$B$429,0))</f>
        <v>Ventless</v>
      </c>
      <c r="H47" s="63"/>
    </row>
    <row r="48" spans="2:8" x14ac:dyDescent="0.3">
      <c r="B48" s="47" t="s">
        <v>92</v>
      </c>
      <c r="C48" s="42" t="s">
        <v>483</v>
      </c>
      <c r="D48" s="9">
        <f>AVERAGEIFS(RawElecCD[Cost], RawElecCD[Manufacturer],ElectCDSort[[#This Row],[Manufacturer]],RawElecCD[Model],ElectCDSort[[#This Row],[Model]])</f>
        <v>593.99</v>
      </c>
      <c r="E48" s="40">
        <f>INDEX(RawElecCD[Round Volts],MATCH(CONCATENATE(ElectCDSort[[#This Row],[Manufacturer]],ElectCDSort[[#This Row],[Model]]),'Raw Electric CD Costs'!$B$3:$B$429,0))</f>
        <v>240</v>
      </c>
      <c r="F48" s="5" t="str">
        <f>INDEX(RawElecCD[Drum Size],MATCH(CONCATENATE(ElectCDSort[[#This Row],[Manufacturer]],ElectCDSort[[#This Row],[Model]]),'Raw Electric CD Costs'!$B$3:$B$429,0))</f>
        <v>Standard</v>
      </c>
      <c r="G48" s="29" t="str">
        <f>INDEX(RawElecCD[Vent Type],MATCH(CONCATENATE(ElectCDSort[[#This Row],[Manufacturer]],ElectCDSort[[#This Row],[Model]]),'Raw Electric CD Costs'!$B$3:$B$429,0))</f>
        <v>Ventless</v>
      </c>
      <c r="H48" s="63"/>
    </row>
    <row r="49" spans="2:8" x14ac:dyDescent="0.3">
      <c r="B49" s="47" t="s">
        <v>92</v>
      </c>
      <c r="C49" s="42" t="s">
        <v>517</v>
      </c>
      <c r="D49" s="9">
        <f>AVERAGEIFS(RawElecCD[Cost], RawElecCD[Manufacturer],ElectCDSort[[#This Row],[Manufacturer]],RawElecCD[Model],ElectCDSort[[#This Row],[Model]])</f>
        <v>485.96</v>
      </c>
      <c r="E49" s="40">
        <f>INDEX(RawElecCD[Round Volts],MATCH(CONCATENATE(ElectCDSort[[#This Row],[Manufacturer]],ElectCDSort[[#This Row],[Model]]),'Raw Electric CD Costs'!$B$3:$B$429,0))</f>
        <v>240</v>
      </c>
      <c r="F49" s="5" t="str">
        <f>INDEX(RawElecCD[Drum Size],MATCH(CONCATENATE(ElectCDSort[[#This Row],[Manufacturer]],ElectCDSort[[#This Row],[Model]]),'Raw Electric CD Costs'!$B$3:$B$429,0))</f>
        <v>Standard</v>
      </c>
      <c r="G49" s="29" t="str">
        <f>INDEX(RawElecCD[Vent Type],MATCH(CONCATENATE(ElectCDSort[[#This Row],[Manufacturer]],ElectCDSort[[#This Row],[Model]]),'Raw Electric CD Costs'!$B$3:$B$429,0))</f>
        <v>Ventless</v>
      </c>
      <c r="H49" s="63"/>
    </row>
    <row r="50" spans="2:8" x14ac:dyDescent="0.3">
      <c r="B50" s="47" t="s">
        <v>92</v>
      </c>
      <c r="C50" s="42" t="s">
        <v>130</v>
      </c>
      <c r="D50" s="9">
        <f>AVERAGEIFS(RawElecCD[Cost], RawElecCD[Manufacturer],ElectCDSort[[#This Row],[Manufacturer]],RawElecCD[Model],ElectCDSort[[#This Row],[Model]])</f>
        <v>612.66</v>
      </c>
      <c r="E50" s="40">
        <f>INDEX(RawElecCD[Round Volts],MATCH(CONCATENATE(ElectCDSort[[#This Row],[Manufacturer]],ElectCDSort[[#This Row],[Model]]),'Raw Electric CD Costs'!$B$3:$B$429,0))</f>
        <v>240</v>
      </c>
      <c r="F50" s="11" t="str">
        <f>INDEX(RawElecCD[Drum Size],MATCH(CONCATENATE(ElectCDSort[[#This Row],[Manufacturer]],ElectCDSort[[#This Row],[Model]]),'Raw Electric CD Costs'!$B$3:$B$429,0))</f>
        <v>Standard</v>
      </c>
      <c r="G50" s="29" t="str">
        <f>INDEX(RawElecCD[Vent Type],MATCH(CONCATENATE(ElectCDSort[[#This Row],[Manufacturer]],ElectCDSort[[#This Row],[Model]]),'Raw Electric CD Costs'!$B$3:$B$429,0))</f>
        <v>Vented</v>
      </c>
      <c r="H50" s="63"/>
    </row>
    <row r="51" spans="2:8" x14ac:dyDescent="0.3">
      <c r="B51" s="47" t="s">
        <v>92</v>
      </c>
      <c r="C51" s="42" t="s">
        <v>583</v>
      </c>
      <c r="D51" s="9">
        <f>AVERAGEIFS(RawElecCD[Cost], RawElecCD[Manufacturer],ElectCDSort[[#This Row],[Manufacturer]],RawElecCD[Model],ElectCDSort[[#This Row],[Model]])</f>
        <v>701.99</v>
      </c>
      <c r="E51" s="40">
        <f>INDEX(RawElecCD[Round Volts],MATCH(CONCATENATE(ElectCDSort[[#This Row],[Manufacturer]],ElectCDSort[[#This Row],[Model]]),'Raw Electric CD Costs'!$B$3:$B$429,0))</f>
        <v>240</v>
      </c>
      <c r="F51" s="5" t="str">
        <f>INDEX(RawElecCD[Drum Size],MATCH(CONCATENATE(ElectCDSort[[#This Row],[Manufacturer]],ElectCDSort[[#This Row],[Model]]),'Raw Electric CD Costs'!$B$3:$B$429,0))</f>
        <v>Standard</v>
      </c>
      <c r="G51" s="29" t="str">
        <f>INDEX(RawElecCD[Vent Type],MATCH(CONCATENATE(ElectCDSort[[#This Row],[Manufacturer]],ElectCDSort[[#This Row],[Model]]),'Raw Electric CD Costs'!$B$3:$B$429,0))</f>
        <v>Ventless</v>
      </c>
      <c r="H51" s="63"/>
    </row>
    <row r="52" spans="2:8" x14ac:dyDescent="0.3">
      <c r="B52" s="47" t="s">
        <v>92</v>
      </c>
      <c r="C52" s="42" t="s">
        <v>755</v>
      </c>
      <c r="D52" s="9">
        <f>AVERAGEIFS(RawElecCD[Cost], RawElecCD[Manufacturer],ElectCDSort[[#This Row],[Manufacturer]],RawElecCD[Model],ElectCDSort[[#This Row],[Model]])</f>
        <v>701.99</v>
      </c>
      <c r="E52" s="40">
        <f>INDEX(RawElecCD[Round Volts],MATCH(CONCATENATE(ElectCDSort[[#This Row],[Manufacturer]],ElectCDSort[[#This Row],[Model]]),'Raw Electric CD Costs'!$B$3:$B$429,0))</f>
        <v>240</v>
      </c>
      <c r="F52" s="5" t="str">
        <f>INDEX(RawElecCD[Drum Size],MATCH(CONCATENATE(ElectCDSort[[#This Row],[Manufacturer]],ElectCDSort[[#This Row],[Model]]),'Raw Electric CD Costs'!$B$3:$B$429,0))</f>
        <v>Standard</v>
      </c>
      <c r="G52" s="29" t="str">
        <f>INDEX(RawElecCD[Vent Type],MATCH(CONCATENATE(ElectCDSort[[#This Row],[Manufacturer]],ElectCDSort[[#This Row],[Model]]),'Raw Electric CD Costs'!$B$3:$B$429,0))</f>
        <v>Ventless</v>
      </c>
      <c r="H52" s="63"/>
    </row>
    <row r="53" spans="2:8" x14ac:dyDescent="0.3">
      <c r="B53" s="47" t="s">
        <v>92</v>
      </c>
      <c r="C53" s="42" t="s">
        <v>810</v>
      </c>
      <c r="D53" s="9">
        <f>AVERAGEIFS(RawElecCD[Cost], RawElecCD[Manufacturer],ElectCDSort[[#This Row],[Manufacturer]],RawElecCD[Model],ElectCDSort[[#This Row],[Model]])</f>
        <v>647.99</v>
      </c>
      <c r="E53" s="40">
        <f>INDEX(RawElecCD[Round Volts],MATCH(CONCATENATE(ElectCDSort[[#This Row],[Manufacturer]],ElectCDSort[[#This Row],[Model]]),'Raw Electric CD Costs'!$B$3:$B$429,0))</f>
        <v>240</v>
      </c>
      <c r="F53" s="5" t="str">
        <f>INDEX(RawElecCD[Drum Size],MATCH(CONCATENATE(ElectCDSort[[#This Row],[Manufacturer]],ElectCDSort[[#This Row],[Model]]),'Raw Electric CD Costs'!$B$3:$B$429,0))</f>
        <v>Standard</v>
      </c>
      <c r="G53" s="29" t="str">
        <f>INDEX(RawElecCD[Vent Type],MATCH(CONCATENATE(ElectCDSort[[#This Row],[Manufacturer]],ElectCDSort[[#This Row],[Model]]),'Raw Electric CD Costs'!$B$3:$B$429,0))</f>
        <v>Ventless</v>
      </c>
      <c r="H53" s="63"/>
    </row>
    <row r="54" spans="2:8" x14ac:dyDescent="0.3">
      <c r="B54" s="47" t="s">
        <v>92</v>
      </c>
      <c r="C54" s="42" t="s">
        <v>587</v>
      </c>
      <c r="D54" s="9">
        <f>AVERAGEIFS(RawElecCD[Cost], RawElecCD[Manufacturer],ElectCDSort[[#This Row],[Manufacturer]],RawElecCD[Model],ElectCDSort[[#This Row],[Model]])</f>
        <v>647.96</v>
      </c>
      <c r="E54" s="40">
        <f>INDEX(RawElecCD[Round Volts],MATCH(CONCATENATE(ElectCDSort[[#This Row],[Manufacturer]],ElectCDSort[[#This Row],[Model]]),'Raw Electric CD Costs'!$B$3:$B$429,0))</f>
        <v>240</v>
      </c>
      <c r="F54" s="5" t="str">
        <f>INDEX(RawElecCD[Drum Size],MATCH(CONCATENATE(ElectCDSort[[#This Row],[Manufacturer]],ElectCDSort[[#This Row],[Model]]),'Raw Electric CD Costs'!$B$3:$B$429,0))</f>
        <v>Standard</v>
      </c>
      <c r="G54" s="29" t="str">
        <f>INDEX(RawElecCD[Vent Type],MATCH(CONCATENATE(ElectCDSort[[#This Row],[Manufacturer]],ElectCDSort[[#This Row],[Model]]),'Raw Electric CD Costs'!$B$3:$B$429,0))</f>
        <v>Ventless</v>
      </c>
      <c r="H54" s="63"/>
    </row>
    <row r="55" spans="2:8" x14ac:dyDescent="0.3">
      <c r="B55" s="47" t="s">
        <v>92</v>
      </c>
      <c r="C55" s="42" t="s">
        <v>841</v>
      </c>
      <c r="D55" s="9">
        <f>AVERAGEIFS(RawElecCD[Cost], RawElecCD[Manufacturer],ElectCDSort[[#This Row],[Manufacturer]],RawElecCD[Model],ElectCDSort[[#This Row],[Model]])</f>
        <v>755.99</v>
      </c>
      <c r="E55" s="40">
        <f>INDEX(RawElecCD[Round Volts],MATCH(CONCATENATE(ElectCDSort[[#This Row],[Manufacturer]],ElectCDSort[[#This Row],[Model]]),'Raw Electric CD Costs'!$B$3:$B$429,0))</f>
        <v>120</v>
      </c>
      <c r="F55" s="5" t="str">
        <f>INDEX(RawElecCD[Drum Size],MATCH(CONCATENATE(ElectCDSort[[#This Row],[Manufacturer]],ElectCDSort[[#This Row],[Model]]),'Raw Electric CD Costs'!$B$3:$B$429,0))</f>
        <v>Standard</v>
      </c>
      <c r="G55" s="29" t="str">
        <f>INDEX(RawElecCD[Vent Type],MATCH(CONCATENATE(ElectCDSort[[#This Row],[Manufacturer]],ElectCDSort[[#This Row],[Model]]),'Raw Electric CD Costs'!$B$3:$B$429,0))</f>
        <v>Ventless</v>
      </c>
      <c r="H55" s="63"/>
    </row>
    <row r="56" spans="2:8" x14ac:dyDescent="0.3">
      <c r="B56" s="47" t="s">
        <v>92</v>
      </c>
      <c r="C56" s="42" t="s">
        <v>139</v>
      </c>
      <c r="D56" s="9">
        <f>AVERAGEIFS(RawElecCD[Cost], RawElecCD[Manufacturer],ElectCDSort[[#This Row],[Manufacturer]],RawElecCD[Model],ElectCDSort[[#This Row],[Model]])</f>
        <v>847.8</v>
      </c>
      <c r="E56" s="40">
        <f>INDEX(RawElecCD[Round Volts],MATCH(CONCATENATE(ElectCDSort[[#This Row],[Manufacturer]],ElectCDSort[[#This Row],[Model]]),'Raw Electric CD Costs'!$B$3:$B$429,0))</f>
        <v>240</v>
      </c>
      <c r="F56" s="11" t="str">
        <f>INDEX(RawElecCD[Drum Size],MATCH(CONCATENATE(ElectCDSort[[#This Row],[Manufacturer]],ElectCDSort[[#This Row],[Model]]),'Raw Electric CD Costs'!$B$3:$B$429,0))</f>
        <v>Standard</v>
      </c>
      <c r="G56" s="29" t="str">
        <f>INDEX(RawElecCD[Vent Type],MATCH(CONCATENATE(ElectCDSort[[#This Row],[Manufacturer]],ElectCDSort[[#This Row],[Model]]),'Raw Electric CD Costs'!$B$3:$B$429,0))</f>
        <v>Ventless</v>
      </c>
      <c r="H56" s="63"/>
    </row>
    <row r="57" spans="2:8" x14ac:dyDescent="0.3">
      <c r="B57" s="47" t="s">
        <v>92</v>
      </c>
      <c r="C57" s="42" t="s">
        <v>177</v>
      </c>
      <c r="D57" s="9">
        <f>AVERAGEIFS(RawElecCD[Cost], RawElecCD[Manufacturer],ElectCDSort[[#This Row],[Manufacturer]],RawElecCD[Model],ElectCDSort[[#This Row],[Model]])</f>
        <v>947.7</v>
      </c>
      <c r="E57" s="40">
        <f>INDEX(RawElecCD[Round Volts],MATCH(CONCATENATE(ElectCDSort[[#This Row],[Manufacturer]],ElectCDSort[[#This Row],[Model]]),'Raw Electric CD Costs'!$B$3:$B$429,0))</f>
        <v>240</v>
      </c>
      <c r="F57" s="5" t="str">
        <f>INDEX(RawElecCD[Drum Size],MATCH(CONCATENATE(ElectCDSort[[#This Row],[Manufacturer]],ElectCDSort[[#This Row],[Model]]),'Raw Electric CD Costs'!$B$3:$B$429,0))</f>
        <v>Standard</v>
      </c>
      <c r="G57" s="29" t="str">
        <f>INDEX(RawElecCD[Vent Type],MATCH(CONCATENATE(ElectCDSort[[#This Row],[Manufacturer]],ElectCDSort[[#This Row],[Model]]),'Raw Electric CD Costs'!$B$3:$B$429,0))</f>
        <v>Ventless</v>
      </c>
      <c r="H57" s="63"/>
    </row>
    <row r="58" spans="2:8" x14ac:dyDescent="0.3">
      <c r="B58" s="47" t="s">
        <v>92</v>
      </c>
      <c r="C58" s="42" t="s">
        <v>873</v>
      </c>
      <c r="D58" s="9">
        <f>AVERAGEIFS(RawElecCD[Cost], RawElecCD[Manufacturer],ElectCDSort[[#This Row],[Manufacturer]],RawElecCD[Model],ElectCDSort[[#This Row],[Model]])</f>
        <v>539.99</v>
      </c>
      <c r="E58" s="40">
        <f>INDEX(RawElecCD[Round Volts],MATCH(CONCATENATE(ElectCDSort[[#This Row],[Manufacturer]],ElectCDSort[[#This Row],[Model]]),'Raw Electric CD Costs'!$B$3:$B$429,0))</f>
        <v>240</v>
      </c>
      <c r="F58" s="5" t="str">
        <f>INDEX(RawElecCD[Drum Size],MATCH(CONCATENATE(ElectCDSort[[#This Row],[Manufacturer]],ElectCDSort[[#This Row],[Model]]),'Raw Electric CD Costs'!$B$3:$B$429,0))</f>
        <v>Standard</v>
      </c>
      <c r="G58" s="29" t="str">
        <f>INDEX(RawElecCD[Vent Type],MATCH(CONCATENATE(ElectCDSort[[#This Row],[Manufacturer]],ElectCDSort[[#This Row],[Model]]),'Raw Electric CD Costs'!$B$3:$B$429,0))</f>
        <v>Vented</v>
      </c>
      <c r="H58" s="63"/>
    </row>
    <row r="59" spans="2:8" x14ac:dyDescent="0.3">
      <c r="B59" s="47" t="s">
        <v>92</v>
      </c>
      <c r="C59" s="42" t="s">
        <v>835</v>
      </c>
      <c r="D59" s="9">
        <f>AVERAGEIFS(RawElecCD[Cost], RawElecCD[Manufacturer],ElectCDSort[[#This Row],[Manufacturer]],RawElecCD[Model],ElectCDSort[[#This Row],[Model]])</f>
        <v>593.46</v>
      </c>
      <c r="E59" s="40">
        <f>INDEX(RawElecCD[Round Volts],MATCH(CONCATENATE(ElectCDSort[[#This Row],[Manufacturer]],ElectCDSort[[#This Row],[Model]]),'Raw Electric CD Costs'!$B$3:$B$429,0))</f>
        <v>240</v>
      </c>
      <c r="F59" s="5" t="str">
        <f>INDEX(RawElecCD[Drum Size],MATCH(CONCATENATE(ElectCDSort[[#This Row],[Manufacturer]],ElectCDSort[[#This Row],[Model]]),'Raw Electric CD Costs'!$B$3:$B$429,0))</f>
        <v>Standard</v>
      </c>
      <c r="G59" s="29" t="str">
        <f>INDEX(RawElecCD[Vent Type],MATCH(CONCATENATE(ElectCDSort[[#This Row],[Manufacturer]],ElectCDSort[[#This Row],[Model]]),'Raw Electric CD Costs'!$B$3:$B$429,0))</f>
        <v>Ventless</v>
      </c>
      <c r="H59" s="63"/>
    </row>
    <row r="60" spans="2:8" x14ac:dyDescent="0.3">
      <c r="B60" s="47" t="s">
        <v>92</v>
      </c>
      <c r="C60" s="42" t="s">
        <v>544</v>
      </c>
      <c r="D60" s="9">
        <f>AVERAGEIFS(RawElecCD[Cost], RawElecCD[Manufacturer],ElectCDSort[[#This Row],[Manufacturer]],RawElecCD[Model],ElectCDSort[[#This Row],[Model]])</f>
        <v>755.99</v>
      </c>
      <c r="E60" s="40">
        <f>INDEX(RawElecCD[Round Volts],MATCH(CONCATENATE(ElectCDSort[[#This Row],[Manufacturer]],ElectCDSort[[#This Row],[Model]]),'Raw Electric CD Costs'!$B$3:$B$429,0))</f>
        <v>240</v>
      </c>
      <c r="F60" s="5" t="str">
        <f>INDEX(RawElecCD[Drum Size],MATCH(CONCATENATE(ElectCDSort[[#This Row],[Manufacturer]],ElectCDSort[[#This Row],[Model]]),'Raw Electric CD Costs'!$B$3:$B$429,0))</f>
        <v>Standard</v>
      </c>
      <c r="G60" s="29" t="str">
        <f>INDEX(RawElecCD[Vent Type],MATCH(CONCATENATE(ElectCDSort[[#This Row],[Manufacturer]],ElectCDSort[[#This Row],[Model]]),'Raw Electric CD Costs'!$B$3:$B$429,0))</f>
        <v>Ventless</v>
      </c>
      <c r="H60" s="63"/>
    </row>
    <row r="61" spans="2:8" x14ac:dyDescent="0.3">
      <c r="B61" s="47" t="s">
        <v>92</v>
      </c>
      <c r="C61" s="42" t="s">
        <v>166</v>
      </c>
      <c r="D61" s="9">
        <f>AVERAGEIFS(RawElecCD[Cost], RawElecCD[Manufacturer],ElectCDSort[[#This Row],[Manufacturer]],RawElecCD[Model],ElectCDSort[[#This Row],[Model]])</f>
        <v>719.97500000000002</v>
      </c>
      <c r="E61" s="40">
        <f>INDEX(RawElecCD[Round Volts],MATCH(CONCATENATE(ElectCDSort[[#This Row],[Manufacturer]],ElectCDSort[[#This Row],[Model]]),'Raw Electric CD Costs'!$B$3:$B$429,0))</f>
        <v>240</v>
      </c>
      <c r="F61" s="11" t="str">
        <f>INDEX(RawElecCD[Drum Size],MATCH(CONCATENATE(ElectCDSort[[#This Row],[Manufacturer]],ElectCDSort[[#This Row],[Model]]),'Raw Electric CD Costs'!$B$3:$B$429,0))</f>
        <v>Compact</v>
      </c>
      <c r="G61" s="29" t="str">
        <f>INDEX(RawElecCD[Vent Type],MATCH(CONCATENATE(ElectCDSort[[#This Row],[Manufacturer]],ElectCDSort[[#This Row],[Model]]),'Raw Electric CD Costs'!$B$3:$B$429,0))</f>
        <v>Ventless</v>
      </c>
      <c r="H61" s="63"/>
    </row>
    <row r="62" spans="2:8" x14ac:dyDescent="0.3">
      <c r="B62" s="47" t="s">
        <v>92</v>
      </c>
      <c r="C62" s="42" t="s">
        <v>296</v>
      </c>
      <c r="D62" s="9">
        <f>AVERAGEIFS(RawElecCD[Cost], RawElecCD[Manufacturer],ElectCDSort[[#This Row],[Manufacturer]],RawElecCD[Model],ElectCDSort[[#This Row],[Model]])</f>
        <v>798.3</v>
      </c>
      <c r="E62" s="40">
        <f>INDEX(RawElecCD[Round Volts],MATCH(CONCATENATE(ElectCDSort[[#This Row],[Manufacturer]],ElectCDSort[[#This Row],[Model]]),'Raw Electric CD Costs'!$B$3:$B$429,0))</f>
        <v>240</v>
      </c>
      <c r="F62" s="5" t="str">
        <f>INDEX(RawElecCD[Drum Size],MATCH(CONCATENATE(ElectCDSort[[#This Row],[Manufacturer]],ElectCDSort[[#This Row],[Model]]),'Raw Electric CD Costs'!$B$3:$B$429,0))</f>
        <v>Compact</v>
      </c>
      <c r="G62" s="29" t="str">
        <f>INDEX(RawElecCD[Vent Type],MATCH(CONCATENATE(ElectCDSort[[#This Row],[Manufacturer]],ElectCDSort[[#This Row],[Model]]),'Raw Electric CD Costs'!$B$3:$B$429,0))</f>
        <v>Ventless</v>
      </c>
      <c r="H62" s="63"/>
    </row>
    <row r="63" spans="2:8" x14ac:dyDescent="0.3">
      <c r="B63" s="47" t="s">
        <v>92</v>
      </c>
      <c r="C63" s="42" t="s">
        <v>172</v>
      </c>
      <c r="D63" s="9">
        <f>AVERAGEIFS(RawElecCD[Cost], RawElecCD[Manufacturer],ElectCDSort[[#This Row],[Manufacturer]],RawElecCD[Model],ElectCDSort[[#This Row],[Model]])</f>
        <v>716.66750000000002</v>
      </c>
      <c r="E63" s="40">
        <f>INDEX(RawElecCD[Round Volts],MATCH(CONCATENATE(ElectCDSort[[#This Row],[Manufacturer]],ElectCDSort[[#This Row],[Model]]),'Raw Electric CD Costs'!$B$3:$B$429,0))</f>
        <v>240</v>
      </c>
      <c r="F63" s="11" t="str">
        <f>INDEX(RawElecCD[Drum Size],MATCH(CONCATENATE(ElectCDSort[[#This Row],[Manufacturer]],ElectCDSort[[#This Row],[Model]]),'Raw Electric CD Costs'!$B$3:$B$429,0))</f>
        <v>Standard</v>
      </c>
      <c r="G63" s="29" t="str">
        <f>INDEX(RawElecCD[Vent Type],MATCH(CONCATENATE(ElectCDSort[[#This Row],[Manufacturer]],ElectCDSort[[#This Row],[Model]]),'Raw Electric CD Costs'!$B$3:$B$429,0))</f>
        <v>Ventless</v>
      </c>
      <c r="H63" s="63"/>
    </row>
    <row r="64" spans="2:8" x14ac:dyDescent="0.3">
      <c r="B64" s="47" t="s">
        <v>92</v>
      </c>
      <c r="C64" s="42" t="s">
        <v>162</v>
      </c>
      <c r="D64" s="9">
        <f>AVERAGEIFS(RawElecCD[Cost], RawElecCD[Manufacturer],ElectCDSort[[#This Row],[Manufacturer]],RawElecCD[Model],ElectCDSort[[#This Row],[Model]])</f>
        <v>497.05666666666667</v>
      </c>
      <c r="E64" s="40">
        <f>INDEX(RawElecCD[Round Volts],MATCH(CONCATENATE(ElectCDSort[[#This Row],[Manufacturer]],ElectCDSort[[#This Row],[Model]]),'Raw Electric CD Costs'!$B$3:$B$429,0))</f>
        <v>240</v>
      </c>
      <c r="F64" s="11" t="str">
        <f>INDEX(RawElecCD[Drum Size],MATCH(CONCATENATE(ElectCDSort[[#This Row],[Manufacturer]],ElectCDSort[[#This Row],[Model]]),'Raw Electric CD Costs'!$B$3:$B$429,0))</f>
        <v>Standard</v>
      </c>
      <c r="G64" s="29" t="str">
        <f>INDEX(RawElecCD[Vent Type],MATCH(CONCATENATE(ElectCDSort[[#This Row],[Manufacturer]],ElectCDSort[[#This Row],[Model]]),'Raw Electric CD Costs'!$B$3:$B$429,0))</f>
        <v>Ventless</v>
      </c>
      <c r="H64" s="63"/>
    </row>
    <row r="65" spans="2:8" x14ac:dyDescent="0.3">
      <c r="B65" s="47" t="s">
        <v>92</v>
      </c>
      <c r="C65" s="42" t="s">
        <v>256</v>
      </c>
      <c r="D65" s="9">
        <f>AVERAGEIFS(RawElecCD[Cost], RawElecCD[Manufacturer],ElectCDSort[[#This Row],[Manufacturer]],RawElecCD[Model],ElectCDSort[[#This Row],[Model]])</f>
        <v>404.99</v>
      </c>
      <c r="E65" s="40">
        <f>INDEX(RawElecCD[Round Volts],MATCH(CONCATENATE(ElectCDSort[[#This Row],[Manufacturer]],ElectCDSort[[#This Row],[Model]]),'Raw Electric CD Costs'!$B$3:$B$429,0))</f>
        <v>240</v>
      </c>
      <c r="F65" s="5" t="str">
        <f>INDEX(RawElecCD[Drum Size],MATCH(CONCATENATE(ElectCDSort[[#This Row],[Manufacturer]],ElectCDSort[[#This Row],[Model]]),'Raw Electric CD Costs'!$B$3:$B$429,0))</f>
        <v>Standard</v>
      </c>
      <c r="G65" s="29" t="str">
        <f>INDEX(RawElecCD[Vent Type],MATCH(CONCATENATE(ElectCDSort[[#This Row],[Manufacturer]],ElectCDSort[[#This Row],[Model]]),'Raw Electric CD Costs'!$B$3:$B$429,0))</f>
        <v>Ventless</v>
      </c>
      <c r="H65" s="63"/>
    </row>
    <row r="66" spans="2:8" x14ac:dyDescent="0.3">
      <c r="B66" s="47" t="s">
        <v>92</v>
      </c>
      <c r="C66" s="42" t="s">
        <v>261</v>
      </c>
      <c r="D66" s="9">
        <f>AVERAGEIFS(RawElecCD[Cost], RawElecCD[Manufacturer],ElectCDSort[[#This Row],[Manufacturer]],RawElecCD[Model],ElectCDSort[[#This Row],[Model]])</f>
        <v>647.54500000000007</v>
      </c>
      <c r="E66" s="40">
        <f>INDEX(RawElecCD[Round Volts],MATCH(CONCATENATE(ElectCDSort[[#This Row],[Manufacturer]],ElectCDSort[[#This Row],[Model]]),'Raw Electric CD Costs'!$B$3:$B$429,0))</f>
        <v>240</v>
      </c>
      <c r="F66" s="11" t="str">
        <f>INDEX(RawElecCD[Drum Size],MATCH(CONCATENATE(ElectCDSort[[#This Row],[Manufacturer]],ElectCDSort[[#This Row],[Model]]),'Raw Electric CD Costs'!$B$3:$B$429,0))</f>
        <v>Standard</v>
      </c>
      <c r="G66" s="29" t="str">
        <f>INDEX(RawElecCD[Vent Type],MATCH(CONCATENATE(ElectCDSort[[#This Row],[Manufacturer]],ElectCDSort[[#This Row],[Model]]),'Raw Electric CD Costs'!$B$3:$B$429,0))</f>
        <v>Ventless</v>
      </c>
      <c r="H66" s="63"/>
    </row>
    <row r="67" spans="2:8" x14ac:dyDescent="0.3">
      <c r="B67" s="47" t="s">
        <v>92</v>
      </c>
      <c r="C67" s="42" t="s">
        <v>494</v>
      </c>
      <c r="D67" s="9">
        <f>AVERAGEIFS(RawElecCD[Cost], RawElecCD[Manufacturer],ElectCDSort[[#This Row],[Manufacturer]],RawElecCD[Model],ElectCDSort[[#This Row],[Model]])</f>
        <v>431.99</v>
      </c>
      <c r="E67" s="40">
        <f>INDEX(RawElecCD[Round Volts],MATCH(CONCATENATE(ElectCDSort[[#This Row],[Manufacturer]],ElectCDSort[[#This Row],[Model]]),'Raw Electric CD Costs'!$B$3:$B$429,0))</f>
        <v>240</v>
      </c>
      <c r="F67" s="5" t="str">
        <f>INDEX(RawElecCD[Drum Size],MATCH(CONCATENATE(ElectCDSort[[#This Row],[Manufacturer]],ElectCDSort[[#This Row],[Model]]),'Raw Electric CD Costs'!$B$3:$B$429,0))</f>
        <v>Standard</v>
      </c>
      <c r="G67" s="29" t="str">
        <f>INDEX(RawElecCD[Vent Type],MATCH(CONCATENATE(ElectCDSort[[#This Row],[Manufacturer]],ElectCDSort[[#This Row],[Model]]),'Raw Electric CD Costs'!$B$3:$B$429,0))</f>
        <v>Ventless</v>
      </c>
      <c r="H67" s="63"/>
    </row>
    <row r="68" spans="2:8" x14ac:dyDescent="0.3">
      <c r="B68" s="47" t="s">
        <v>92</v>
      </c>
      <c r="C68" s="42" t="s">
        <v>851</v>
      </c>
      <c r="D68" s="9">
        <f>AVERAGEIFS(RawElecCD[Cost], RawElecCD[Manufacturer],ElectCDSort[[#This Row],[Manufacturer]],RawElecCD[Model],ElectCDSort[[#This Row],[Model]])</f>
        <v>512.99</v>
      </c>
      <c r="E68" s="40">
        <f>INDEX(RawElecCD[Round Volts],MATCH(CONCATENATE(ElectCDSort[[#This Row],[Manufacturer]],ElectCDSort[[#This Row],[Model]]),'Raw Electric CD Costs'!$B$3:$B$429,0))</f>
        <v>240</v>
      </c>
      <c r="F68" s="5" t="str">
        <f>INDEX(RawElecCD[Drum Size],MATCH(CONCATENATE(ElectCDSort[[#This Row],[Manufacturer]],ElectCDSort[[#This Row],[Model]]),'Raw Electric CD Costs'!$B$3:$B$429,0))</f>
        <v>Standard</v>
      </c>
      <c r="G68" s="29" t="str">
        <f>INDEX(RawElecCD[Vent Type],MATCH(CONCATENATE(ElectCDSort[[#This Row],[Manufacturer]],ElectCDSort[[#This Row],[Model]]),'Raw Electric CD Costs'!$B$3:$B$429,0))</f>
        <v>Ventless</v>
      </c>
      <c r="H68" s="63"/>
    </row>
    <row r="69" spans="2:8" x14ac:dyDescent="0.3">
      <c r="B69" s="47" t="s">
        <v>92</v>
      </c>
      <c r="C69" s="42" t="s">
        <v>157</v>
      </c>
      <c r="D69" s="9">
        <f>AVERAGEIFS(RawElecCD[Cost], RawElecCD[Manufacturer],ElectCDSort[[#This Row],[Manufacturer]],RawElecCD[Model],ElectCDSort[[#This Row],[Model]])</f>
        <v>503.72500000000002</v>
      </c>
      <c r="E69" s="40">
        <f>INDEX(RawElecCD[Round Volts],MATCH(CONCATENATE(ElectCDSort[[#This Row],[Manufacturer]],ElectCDSort[[#This Row],[Model]]),'Raw Electric CD Costs'!$B$3:$B$429,0))</f>
        <v>240</v>
      </c>
      <c r="F69" s="11" t="str">
        <f>INDEX(RawElecCD[Drum Size],MATCH(CONCATENATE(ElectCDSort[[#This Row],[Manufacturer]],ElectCDSort[[#This Row],[Model]]),'Raw Electric CD Costs'!$B$3:$B$429,0))</f>
        <v>Standard</v>
      </c>
      <c r="G69" s="29" t="str">
        <f>INDEX(RawElecCD[Vent Type],MATCH(CONCATENATE(ElectCDSort[[#This Row],[Manufacturer]],ElectCDSort[[#This Row],[Model]]),'Raw Electric CD Costs'!$B$3:$B$429,0))</f>
        <v>Ventless</v>
      </c>
      <c r="H69" s="63"/>
    </row>
    <row r="70" spans="2:8" x14ac:dyDescent="0.3">
      <c r="B70" s="47" t="s">
        <v>92</v>
      </c>
      <c r="C70" s="42" t="s">
        <v>274</v>
      </c>
      <c r="D70" s="9">
        <f>AVERAGEIFS(RawElecCD[Cost], RawElecCD[Manufacturer],ElectCDSort[[#This Row],[Manufacturer]],RawElecCD[Model],ElectCDSort[[#This Row],[Model]])</f>
        <v>719.54500000000007</v>
      </c>
      <c r="E70" s="40">
        <f>INDEX(RawElecCD[Round Volts],MATCH(CONCATENATE(ElectCDSort[[#This Row],[Manufacturer]],ElectCDSort[[#This Row],[Model]]),'Raw Electric CD Costs'!$B$3:$B$429,0))</f>
        <v>240</v>
      </c>
      <c r="F70" s="11" t="str">
        <f>INDEX(RawElecCD[Drum Size],MATCH(CONCATENATE(ElectCDSort[[#This Row],[Manufacturer]],ElectCDSort[[#This Row],[Model]]),'Raw Electric CD Costs'!$B$3:$B$429,0))</f>
        <v>Standard</v>
      </c>
      <c r="G70" s="29" t="str">
        <f>INDEX(RawElecCD[Vent Type],MATCH(CONCATENATE(ElectCDSort[[#This Row],[Manufacturer]],ElectCDSort[[#This Row],[Model]]),'Raw Electric CD Costs'!$B$3:$B$429,0))</f>
        <v>Ventless</v>
      </c>
      <c r="H70" s="63"/>
    </row>
    <row r="71" spans="2:8" x14ac:dyDescent="0.3">
      <c r="B71" s="47" t="s">
        <v>92</v>
      </c>
      <c r="C71" s="42" t="s">
        <v>492</v>
      </c>
      <c r="D71" s="9">
        <f>AVERAGEIFS(RawElecCD[Cost], RawElecCD[Manufacturer],ElectCDSort[[#This Row],[Manufacturer]],RawElecCD[Model],ElectCDSort[[#This Row],[Model]])</f>
        <v>485.99</v>
      </c>
      <c r="E71" s="40">
        <f>INDEX(RawElecCD[Round Volts],MATCH(CONCATENATE(ElectCDSort[[#This Row],[Manufacturer]],ElectCDSort[[#This Row],[Model]]),'Raw Electric CD Costs'!$B$3:$B$429,0))</f>
        <v>240</v>
      </c>
      <c r="F71" s="5" t="str">
        <f>INDEX(RawElecCD[Drum Size],MATCH(CONCATENATE(ElectCDSort[[#This Row],[Manufacturer]],ElectCDSort[[#This Row],[Model]]),'Raw Electric CD Costs'!$B$3:$B$429,0))</f>
        <v>Standard</v>
      </c>
      <c r="G71" s="29" t="str">
        <f>INDEX(RawElecCD[Vent Type],MATCH(CONCATENATE(ElectCDSort[[#This Row],[Manufacturer]],ElectCDSort[[#This Row],[Model]]),'Raw Electric CD Costs'!$B$3:$B$429,0))</f>
        <v>Ventless</v>
      </c>
      <c r="H71" s="63"/>
    </row>
    <row r="72" spans="2:8" x14ac:dyDescent="0.3">
      <c r="B72" s="47" t="s">
        <v>92</v>
      </c>
      <c r="C72" s="42" t="s">
        <v>181</v>
      </c>
      <c r="D72" s="9">
        <f>AVERAGEIFS(RawElecCD[Cost], RawElecCD[Manufacturer],ElectCDSort[[#This Row],[Manufacturer]],RawElecCD[Model],ElectCDSort[[#This Row],[Model]])</f>
        <v>632.69499999999994</v>
      </c>
      <c r="E72" s="40">
        <f>INDEX(RawElecCD[Round Volts],MATCH(CONCATENATE(ElectCDSort[[#This Row],[Manufacturer]],ElectCDSort[[#This Row],[Model]]),'Raw Electric CD Costs'!$B$3:$B$429,0))</f>
        <v>240</v>
      </c>
      <c r="F72" s="11" t="str">
        <f>INDEX(RawElecCD[Drum Size],MATCH(CONCATENATE(ElectCDSort[[#This Row],[Manufacturer]],ElectCDSort[[#This Row],[Model]]),'Raw Electric CD Costs'!$B$3:$B$429,0))</f>
        <v>Standard</v>
      </c>
      <c r="G72" s="29" t="str">
        <f>INDEX(RawElecCD[Vent Type],MATCH(CONCATENATE(ElectCDSort[[#This Row],[Manufacturer]],ElectCDSort[[#This Row],[Model]]),'Raw Electric CD Costs'!$B$3:$B$429,0))</f>
        <v>Ventless</v>
      </c>
      <c r="H72" s="63"/>
    </row>
    <row r="73" spans="2:8" x14ac:dyDescent="0.3">
      <c r="B73" s="47" t="s">
        <v>92</v>
      </c>
      <c r="C73" s="42" t="s">
        <v>125</v>
      </c>
      <c r="D73" s="9">
        <f>AVERAGEIFS(RawElecCD[Cost], RawElecCD[Manufacturer],ElectCDSort[[#This Row],[Manufacturer]],RawElecCD[Model],ElectCDSort[[#This Row],[Model]])</f>
        <v>649.99</v>
      </c>
      <c r="E73" s="40">
        <f>INDEX(RawElecCD[Round Volts],MATCH(CONCATENATE(ElectCDSort[[#This Row],[Manufacturer]],ElectCDSort[[#This Row],[Model]]),'Raw Electric CD Costs'!$B$3:$B$429,0))</f>
        <v>240</v>
      </c>
      <c r="F73" s="11" t="str">
        <f>INDEX(RawElecCD[Drum Size],MATCH(CONCATENATE(ElectCDSort[[#This Row],[Manufacturer]],ElectCDSort[[#This Row],[Model]]),'Raw Electric CD Costs'!$B$3:$B$429,0))</f>
        <v>Standard</v>
      </c>
      <c r="G73" s="29" t="str">
        <f>INDEX(RawElecCD[Vent Type],MATCH(CONCATENATE(ElectCDSort[[#This Row],[Manufacturer]],ElectCDSort[[#This Row],[Model]]),'Raw Electric CD Costs'!$B$3:$B$429,0))</f>
        <v>Ventless</v>
      </c>
      <c r="H73" s="63"/>
    </row>
    <row r="74" spans="2:8" x14ac:dyDescent="0.3">
      <c r="B74" s="47" t="s">
        <v>92</v>
      </c>
      <c r="C74" s="42" t="s">
        <v>789</v>
      </c>
      <c r="D74" s="9">
        <f>AVERAGEIFS(RawElecCD[Cost], RawElecCD[Manufacturer],ElectCDSort[[#This Row],[Manufacturer]],RawElecCD[Model],ElectCDSort[[#This Row],[Model]])</f>
        <v>647.99</v>
      </c>
      <c r="E74" s="40">
        <f>INDEX(RawElecCD[Round Volts],MATCH(CONCATENATE(ElectCDSort[[#This Row],[Manufacturer]],ElectCDSort[[#This Row],[Model]]),'Raw Electric CD Costs'!$B$3:$B$429,0))</f>
        <v>120</v>
      </c>
      <c r="F74" s="5" t="str">
        <f>INDEX(RawElecCD[Drum Size],MATCH(CONCATENATE(ElectCDSort[[#This Row],[Manufacturer]],ElectCDSort[[#This Row],[Model]]),'Raw Electric CD Costs'!$B$3:$B$429,0))</f>
        <v>Compact</v>
      </c>
      <c r="G74" s="29" t="str">
        <f>INDEX(RawElecCD[Vent Type],MATCH(CONCATENATE(ElectCDSort[[#This Row],[Manufacturer]],ElectCDSort[[#This Row],[Model]]),'Raw Electric CD Costs'!$B$3:$B$429,0))</f>
        <v>Ventless</v>
      </c>
      <c r="H74" s="63"/>
    </row>
    <row r="75" spans="2:8" x14ac:dyDescent="0.3">
      <c r="B75" s="47" t="s">
        <v>92</v>
      </c>
      <c r="C75" s="42" t="s">
        <v>140</v>
      </c>
      <c r="D75" s="9">
        <f>AVERAGEIFS(RawElecCD[Cost], RawElecCD[Manufacturer],ElectCDSort[[#This Row],[Manufacturer]],RawElecCD[Model],ElectCDSort[[#This Row],[Model]])</f>
        <v>539.1</v>
      </c>
      <c r="E75" s="40">
        <f>INDEX(RawElecCD[Round Volts],MATCH(CONCATENATE(ElectCDSort[[#This Row],[Manufacturer]],ElectCDSort[[#This Row],[Model]]),'Raw Electric CD Costs'!$B$3:$B$429,0))</f>
        <v>240</v>
      </c>
      <c r="F75" s="5" t="str">
        <f>INDEX(RawElecCD[Drum Size],MATCH(CONCATENATE(ElectCDSort[[#This Row],[Manufacturer]],ElectCDSort[[#This Row],[Model]]),'Raw Electric CD Costs'!$B$3:$B$429,0))</f>
        <v>Standard</v>
      </c>
      <c r="G75" s="29" t="str">
        <f>INDEX(RawElecCD[Vent Type],MATCH(CONCATENATE(ElectCDSort[[#This Row],[Manufacturer]],ElectCDSort[[#This Row],[Model]]),'Raw Electric CD Costs'!$B$3:$B$429,0))</f>
        <v>Ventless</v>
      </c>
      <c r="H75" s="63"/>
    </row>
    <row r="76" spans="2:8" x14ac:dyDescent="0.3">
      <c r="B76" s="47" t="s">
        <v>92</v>
      </c>
      <c r="C76" s="42" t="s">
        <v>134</v>
      </c>
      <c r="D76" s="9">
        <f>AVERAGEIFS(RawElecCD[Cost], RawElecCD[Manufacturer],ElectCDSort[[#This Row],[Manufacturer]],RawElecCD[Model],ElectCDSort[[#This Row],[Model]])</f>
        <v>545.69333333333338</v>
      </c>
      <c r="E76" s="40">
        <f>INDEX(RawElecCD[Round Volts],MATCH(CONCATENATE(ElectCDSort[[#This Row],[Manufacturer]],ElectCDSort[[#This Row],[Model]]),'Raw Electric CD Costs'!$B$3:$B$429,0))</f>
        <v>240</v>
      </c>
      <c r="F76" s="11" t="str">
        <f>INDEX(RawElecCD[Drum Size],MATCH(CONCATENATE(ElectCDSort[[#This Row],[Manufacturer]],ElectCDSort[[#This Row],[Model]]),'Raw Electric CD Costs'!$B$3:$B$429,0))</f>
        <v>Standard</v>
      </c>
      <c r="G76" s="29" t="str">
        <f>INDEX(RawElecCD[Vent Type],MATCH(CONCATENATE(ElectCDSort[[#This Row],[Manufacturer]],ElectCDSort[[#This Row],[Model]]),'Raw Electric CD Costs'!$B$3:$B$429,0))</f>
        <v>Ventless</v>
      </c>
      <c r="H76" s="63"/>
    </row>
    <row r="77" spans="2:8" x14ac:dyDescent="0.3">
      <c r="B77" s="47" t="s">
        <v>92</v>
      </c>
      <c r="C77" s="42" t="s">
        <v>795</v>
      </c>
      <c r="D77" s="9">
        <f>AVERAGEIFS(RawElecCD[Cost], RawElecCD[Manufacturer],ElectCDSort[[#This Row],[Manufacturer]],RawElecCD[Model],ElectCDSort[[#This Row],[Model]])</f>
        <v>863.99</v>
      </c>
      <c r="E77" s="40">
        <f>INDEX(RawElecCD[Round Volts],MATCH(CONCATENATE(ElectCDSort[[#This Row],[Manufacturer]],ElectCDSort[[#This Row],[Model]]),'Raw Electric CD Costs'!$B$3:$B$429,0))</f>
        <v>240</v>
      </c>
      <c r="F77" s="5" t="str">
        <f>INDEX(RawElecCD[Drum Size],MATCH(CONCATENATE(ElectCDSort[[#This Row],[Manufacturer]],ElectCDSort[[#This Row],[Model]]),'Raw Electric CD Costs'!$B$3:$B$429,0))</f>
        <v>Standard</v>
      </c>
      <c r="G77" s="29" t="str">
        <f>INDEX(RawElecCD[Vent Type],MATCH(CONCATENATE(ElectCDSort[[#This Row],[Manufacturer]],ElectCDSort[[#This Row],[Model]]),'Raw Electric CD Costs'!$B$3:$B$429,0))</f>
        <v>Vented</v>
      </c>
      <c r="H77" s="63"/>
    </row>
    <row r="78" spans="2:8" x14ac:dyDescent="0.3">
      <c r="B78" s="47" t="s">
        <v>184</v>
      </c>
      <c r="C78" s="42" t="s">
        <v>652</v>
      </c>
      <c r="D78" s="9">
        <f>AVERAGEIFS(RawElecCD[Cost], RawElecCD[Manufacturer],ElectCDSort[[#This Row],[Manufacturer]],RawElecCD[Model],ElectCDSort[[#This Row],[Model]])</f>
        <v>314.99</v>
      </c>
      <c r="E78" s="40">
        <f>INDEX(RawElecCD[Round Volts],MATCH(CONCATENATE(ElectCDSort[[#This Row],[Manufacturer]],ElectCDSort[[#This Row],[Model]]),'Raw Electric CD Costs'!$B$3:$B$429,0))</f>
        <v>120</v>
      </c>
      <c r="F78" s="5" t="str">
        <f>INDEX(RawElecCD[Drum Size],MATCH(CONCATENATE(ElectCDSort[[#This Row],[Manufacturer]],ElectCDSort[[#This Row],[Model]]),'Raw Electric CD Costs'!$B$3:$B$429,0))</f>
        <v>Compact</v>
      </c>
      <c r="G78" s="29" t="str">
        <f>INDEX(RawElecCD[Vent Type],MATCH(CONCATENATE(ElectCDSort[[#This Row],[Manufacturer]],ElectCDSort[[#This Row],[Model]]),'Raw Electric CD Costs'!$B$3:$B$429,0))</f>
        <v>Ventless</v>
      </c>
      <c r="H78" s="63"/>
    </row>
    <row r="79" spans="2:8" x14ac:dyDescent="0.3">
      <c r="B79" s="47" t="s">
        <v>184</v>
      </c>
      <c r="C79" s="42" t="s">
        <v>542</v>
      </c>
      <c r="D79" s="9">
        <f>AVERAGEIFS(RawElecCD[Cost], RawElecCD[Manufacturer],ElectCDSort[[#This Row],[Manufacturer]],RawElecCD[Model],ElectCDSort[[#This Row],[Model]])</f>
        <v>377.99</v>
      </c>
      <c r="E79" s="40">
        <f>INDEX(RawElecCD[Round Volts],MATCH(CONCATENATE(ElectCDSort[[#This Row],[Manufacturer]],ElectCDSort[[#This Row],[Model]]),'Raw Electric CD Costs'!$B$3:$B$429,0))</f>
        <v>240</v>
      </c>
      <c r="F79" s="5" t="str">
        <f>INDEX(RawElecCD[Drum Size],MATCH(CONCATENATE(ElectCDSort[[#This Row],[Manufacturer]],ElectCDSort[[#This Row],[Model]]),'Raw Electric CD Costs'!$B$3:$B$429,0))</f>
        <v>Standard</v>
      </c>
      <c r="G79" s="29" t="str">
        <f>INDEX(RawElecCD[Vent Type],MATCH(CONCATENATE(ElectCDSort[[#This Row],[Manufacturer]],ElectCDSort[[#This Row],[Model]]),'Raw Electric CD Costs'!$B$3:$B$429,0))</f>
        <v>Vented</v>
      </c>
      <c r="H79" s="63"/>
    </row>
    <row r="80" spans="2:8" x14ac:dyDescent="0.3">
      <c r="B80" s="47" t="s">
        <v>184</v>
      </c>
      <c r="C80" s="42" t="s">
        <v>174</v>
      </c>
      <c r="D80" s="9">
        <f>AVERAGEIFS(RawElecCD[Cost], RawElecCD[Manufacturer],ElectCDSort[[#This Row],[Manufacturer]],RawElecCD[Model],ElectCDSort[[#This Row],[Model]])</f>
        <v>799.14499999999998</v>
      </c>
      <c r="E80" s="40">
        <f>INDEX(RawElecCD[Round Volts],MATCH(CONCATENATE(ElectCDSort[[#This Row],[Manufacturer]],ElectCDSort[[#This Row],[Model]]),'Raw Electric CD Costs'!$B$3:$B$429,0))</f>
        <v>240</v>
      </c>
      <c r="F80" s="11" t="str">
        <f>INDEX(RawElecCD[Drum Size],MATCH(CONCATENATE(ElectCDSort[[#This Row],[Manufacturer]],ElectCDSort[[#This Row],[Model]]),'Raw Electric CD Costs'!$B$3:$B$429,0))</f>
        <v>Compact</v>
      </c>
      <c r="G80" s="29" t="str">
        <f>INDEX(RawElecCD[Vent Type],MATCH(CONCATENATE(ElectCDSort[[#This Row],[Manufacturer]],ElectCDSort[[#This Row],[Model]]),'Raw Electric CD Costs'!$B$3:$B$429,0))</f>
        <v>Ventless</v>
      </c>
      <c r="H80" s="63"/>
    </row>
    <row r="81" spans="2:8" x14ac:dyDescent="0.3">
      <c r="B81" s="47" t="s">
        <v>184</v>
      </c>
      <c r="C81" s="42" t="s">
        <v>121</v>
      </c>
      <c r="D81" s="9">
        <f>AVERAGEIFS(RawElecCD[Cost], RawElecCD[Manufacturer],ElectCDSort[[#This Row],[Manufacturer]],RawElecCD[Model],ElectCDSort[[#This Row],[Model]])</f>
        <v>799.14499999999998</v>
      </c>
      <c r="E81" s="40">
        <f>INDEX(RawElecCD[Round Volts],MATCH(CONCATENATE(ElectCDSort[[#This Row],[Manufacturer]],ElectCDSort[[#This Row],[Model]]),'Raw Electric CD Costs'!$B$3:$B$429,0))</f>
        <v>240</v>
      </c>
      <c r="F81" s="11" t="str">
        <f>INDEX(RawElecCD[Drum Size],MATCH(CONCATENATE(ElectCDSort[[#This Row],[Manufacturer]],ElectCDSort[[#This Row],[Model]]),'Raw Electric CD Costs'!$B$3:$B$429,0))</f>
        <v>Compact</v>
      </c>
      <c r="G81" s="29" t="str">
        <f>INDEX(RawElecCD[Vent Type],MATCH(CONCATENATE(ElectCDSort[[#This Row],[Manufacturer]],ElectCDSort[[#This Row],[Model]]),'Raw Electric CD Costs'!$B$3:$B$429,0))</f>
        <v>Ventless</v>
      </c>
      <c r="H81" s="63"/>
    </row>
    <row r="82" spans="2:8" x14ac:dyDescent="0.3">
      <c r="B82" s="47" t="s">
        <v>98</v>
      </c>
      <c r="C82" s="42" t="s">
        <v>276</v>
      </c>
      <c r="D82" s="9">
        <f>AVERAGEIFS(RawElecCD[Cost], RawElecCD[Manufacturer],ElectCDSort[[#This Row],[Manufacturer]],RawElecCD[Model],ElectCDSort[[#This Row],[Model]])</f>
        <v>427.5</v>
      </c>
      <c r="E82" s="40">
        <f>INDEX(RawElecCD[Round Volts],MATCH(CONCATENATE(ElectCDSort[[#This Row],[Manufacturer]],ElectCDSort[[#This Row],[Model]]),'Raw Electric CD Costs'!$B$3:$B$429,0))</f>
        <v>240</v>
      </c>
      <c r="F82" s="11" t="str">
        <f>INDEX(RawElecCD[Drum Size],MATCH(CONCATENATE(ElectCDSort[[#This Row],[Manufacturer]],ElectCDSort[[#This Row],[Model]]),'Raw Electric CD Costs'!$B$3:$B$429,0))</f>
        <v>Standard</v>
      </c>
      <c r="G82" s="29" t="str">
        <f>INDEX(RawElecCD[Vent Type],MATCH(CONCATENATE(ElectCDSort[[#This Row],[Manufacturer]],ElectCDSort[[#This Row],[Model]]),'Raw Electric CD Costs'!$B$3:$B$429,0))</f>
        <v>Ventless</v>
      </c>
      <c r="H82" s="63"/>
    </row>
    <row r="83" spans="2:8" x14ac:dyDescent="0.3">
      <c r="B83" s="47" t="s">
        <v>97</v>
      </c>
      <c r="C83" s="42" t="s">
        <v>175</v>
      </c>
      <c r="D83" s="9">
        <f>AVERAGEIFS(RawElecCD[Cost], RawElecCD[Manufacturer],ElectCDSort[[#This Row],[Manufacturer]],RawElecCD[Model],ElectCDSort[[#This Row],[Model]])</f>
        <v>499.99</v>
      </c>
      <c r="E83" s="40">
        <f>INDEX(RawElecCD[Round Volts],MATCH(CONCATENATE(ElectCDSort[[#This Row],[Manufacturer]],ElectCDSort[[#This Row],[Model]]),'Raw Electric CD Costs'!$B$3:$B$429,0))</f>
        <v>240</v>
      </c>
      <c r="F83" s="11" t="str">
        <f>INDEX(RawElecCD[Drum Size],MATCH(CONCATENATE(ElectCDSort[[#This Row],[Manufacturer]],ElectCDSort[[#This Row],[Model]]),'Raw Electric CD Costs'!$B$3:$B$429,0))</f>
        <v>Standard</v>
      </c>
      <c r="G83" s="29" t="str">
        <f>INDEX(RawElecCD[Vent Type],MATCH(CONCATENATE(ElectCDSort[[#This Row],[Manufacturer]],ElectCDSort[[#This Row],[Model]]),'Raw Electric CD Costs'!$B$3:$B$429,0))</f>
        <v>Ventless</v>
      </c>
      <c r="H83" s="63"/>
    </row>
    <row r="84" spans="2:8" x14ac:dyDescent="0.3">
      <c r="B84" s="47" t="s">
        <v>527</v>
      </c>
      <c r="C84" s="42" t="s">
        <v>485</v>
      </c>
      <c r="D84" s="9">
        <f>AVERAGEIFS(RawElecCD[Cost], RawElecCD[Manufacturer],ElectCDSort[[#This Row],[Manufacturer]],RawElecCD[Model],ElectCDSort[[#This Row],[Model]])</f>
        <v>394.99</v>
      </c>
      <c r="E84" s="40">
        <f>INDEX(RawElecCD[Round Volts],MATCH(CONCATENATE(ElectCDSort[[#This Row],[Manufacturer]],ElectCDSort[[#This Row],[Model]]),'Raw Electric CD Costs'!$B$3:$B$429,0))</f>
        <v>240</v>
      </c>
      <c r="F84" s="5" t="str">
        <f>INDEX(RawElecCD[Drum Size],MATCH(CONCATENATE(ElectCDSort[[#This Row],[Manufacturer]],ElectCDSort[[#This Row],[Model]]),'Raw Electric CD Costs'!$B$3:$B$429,0))</f>
        <v>Standard</v>
      </c>
      <c r="G84" s="29" t="str">
        <f>INDEX(RawElecCD[Vent Type],MATCH(CONCATENATE(ElectCDSort[[#This Row],[Manufacturer]],ElectCDSort[[#This Row],[Model]]),'Raw Electric CD Costs'!$B$3:$B$429,0))</f>
        <v>Vented</v>
      </c>
      <c r="H84" s="63"/>
    </row>
    <row r="85" spans="2:8" x14ac:dyDescent="0.3">
      <c r="B85" s="47" t="s">
        <v>527</v>
      </c>
      <c r="C85" s="42" t="s">
        <v>497</v>
      </c>
      <c r="D85" s="9">
        <f>AVERAGEIFS(RawElecCD[Cost], RawElecCD[Manufacturer],ElectCDSort[[#This Row],[Manufacturer]],RawElecCD[Model],ElectCDSort[[#This Row],[Model]])</f>
        <v>564.99</v>
      </c>
      <c r="E85" s="40">
        <f>INDEX(RawElecCD[Round Volts],MATCH(CONCATENATE(ElectCDSort[[#This Row],[Manufacturer]],ElectCDSort[[#This Row],[Model]]),'Raw Electric CD Costs'!$B$3:$B$429,0))</f>
        <v>240</v>
      </c>
      <c r="F85" s="5" t="str">
        <f>INDEX(RawElecCD[Drum Size],MATCH(CONCATENATE(ElectCDSort[[#This Row],[Manufacturer]],ElectCDSort[[#This Row],[Model]]),'Raw Electric CD Costs'!$B$3:$B$429,0))</f>
        <v>Standard</v>
      </c>
      <c r="G85" s="29" t="str">
        <f>INDEX(RawElecCD[Vent Type],MATCH(CONCATENATE(ElectCDSort[[#This Row],[Manufacturer]],ElectCDSort[[#This Row],[Model]]),'Raw Electric CD Costs'!$B$3:$B$429,0))</f>
        <v>Vented</v>
      </c>
      <c r="H85" s="63"/>
    </row>
    <row r="86" spans="2:8" x14ac:dyDescent="0.3">
      <c r="B86" s="47" t="s">
        <v>527</v>
      </c>
      <c r="C86" s="42" t="s">
        <v>487</v>
      </c>
      <c r="D86" s="9">
        <f>AVERAGEIFS(RawElecCD[Cost], RawElecCD[Manufacturer],ElectCDSort[[#This Row],[Manufacturer]],RawElecCD[Model],ElectCDSort[[#This Row],[Model]])</f>
        <v>1039.99</v>
      </c>
      <c r="E86" s="40">
        <f>INDEX(RawElecCD[Round Volts],MATCH(CONCATENATE(ElectCDSort[[#This Row],[Manufacturer]],ElectCDSort[[#This Row],[Model]]),'Raw Electric CD Costs'!$B$3:$B$429,0))</f>
        <v>240</v>
      </c>
      <c r="F86" s="5" t="str">
        <f>INDEX(RawElecCD[Drum Size],MATCH(CONCATENATE(ElectCDSort[[#This Row],[Manufacturer]],ElectCDSort[[#This Row],[Model]]),'Raw Electric CD Costs'!$B$3:$B$429,0))</f>
        <v>Standard</v>
      </c>
      <c r="G86" s="29" t="str">
        <f>INDEX(RawElecCD[Vent Type],MATCH(CONCATENATE(ElectCDSort[[#This Row],[Manufacturer]],ElectCDSort[[#This Row],[Model]]),'Raw Electric CD Costs'!$B$3:$B$429,0))</f>
        <v>Vented</v>
      </c>
      <c r="H86" s="63"/>
    </row>
    <row r="87" spans="2:8" x14ac:dyDescent="0.3">
      <c r="B87" s="47" t="s">
        <v>527</v>
      </c>
      <c r="C87" s="42" t="s">
        <v>593</v>
      </c>
      <c r="D87" s="9">
        <f>AVERAGEIFS(RawElecCD[Cost], RawElecCD[Manufacturer],ElectCDSort[[#This Row],[Manufacturer]],RawElecCD[Model],ElectCDSort[[#This Row],[Model]])</f>
        <v>524.70000000000005</v>
      </c>
      <c r="E87" s="40">
        <f>INDEX(RawElecCD[Round Volts],MATCH(CONCATENATE(ElectCDSort[[#This Row],[Manufacturer]],ElectCDSort[[#This Row],[Model]]),'Raw Electric CD Costs'!$B$3:$B$429,0))</f>
        <v>240</v>
      </c>
      <c r="F87" s="5" t="str">
        <f>INDEX(RawElecCD[Drum Size],MATCH(CONCATENATE(ElectCDSort[[#This Row],[Manufacturer]],ElectCDSort[[#This Row],[Model]]),'Raw Electric CD Costs'!$B$3:$B$429,0))</f>
        <v>Standard</v>
      </c>
      <c r="G87" s="29" t="str">
        <f>INDEX(RawElecCD[Vent Type],MATCH(CONCATENATE(ElectCDSort[[#This Row],[Manufacturer]],ElectCDSort[[#This Row],[Model]]),'Raw Electric CD Costs'!$B$3:$B$429,0))</f>
        <v>Vented</v>
      </c>
      <c r="H87" s="63"/>
    </row>
    <row r="88" spans="2:8" x14ac:dyDescent="0.3">
      <c r="B88" s="47" t="s">
        <v>527</v>
      </c>
      <c r="C88" s="42" t="s">
        <v>570</v>
      </c>
      <c r="D88" s="9">
        <f>AVERAGEIFS(RawElecCD[Cost], RawElecCD[Manufacturer],ElectCDSort[[#This Row],[Manufacturer]],RawElecCD[Model],ElectCDSort[[#This Row],[Model]])</f>
        <v>643.5</v>
      </c>
      <c r="E88" s="40">
        <f>INDEX(RawElecCD[Round Volts],MATCH(CONCATENATE(ElectCDSort[[#This Row],[Manufacturer]],ElectCDSort[[#This Row],[Model]]),'Raw Electric CD Costs'!$B$3:$B$429,0))</f>
        <v>240</v>
      </c>
      <c r="F88" s="5" t="str">
        <f>INDEX(RawElecCD[Drum Size],MATCH(CONCATENATE(ElectCDSort[[#This Row],[Manufacturer]],ElectCDSort[[#This Row],[Model]]),'Raw Electric CD Costs'!$B$3:$B$429,0))</f>
        <v>Standard</v>
      </c>
      <c r="G88" s="29" t="str">
        <f>INDEX(RawElecCD[Vent Type],MATCH(CONCATENATE(ElectCDSort[[#This Row],[Manufacturer]],ElectCDSort[[#This Row],[Model]]),'Raw Electric CD Costs'!$B$3:$B$429,0))</f>
        <v>Vented</v>
      </c>
      <c r="H88" s="63"/>
    </row>
    <row r="89" spans="2:8" x14ac:dyDescent="0.3">
      <c r="B89" s="47" t="s">
        <v>527</v>
      </c>
      <c r="C89" s="42" t="s">
        <v>853</v>
      </c>
      <c r="D89" s="9">
        <f>AVERAGEIFS(RawElecCD[Cost], RawElecCD[Manufacturer],ElectCDSort[[#This Row],[Manufacturer]],RawElecCD[Model],ElectCDSort[[#This Row],[Model]])</f>
        <v>697.95</v>
      </c>
      <c r="E89" s="40">
        <f>INDEX(RawElecCD[Round Volts],MATCH(CONCATENATE(ElectCDSort[[#This Row],[Manufacturer]],ElectCDSort[[#This Row],[Model]]),'Raw Electric CD Costs'!$B$3:$B$429,0))</f>
        <v>240</v>
      </c>
      <c r="F89" s="5" t="str">
        <f>INDEX(RawElecCD[Drum Size],MATCH(CONCATENATE(ElectCDSort[[#This Row],[Manufacturer]],ElectCDSort[[#This Row],[Model]]),'Raw Electric CD Costs'!$B$3:$B$429,0))</f>
        <v>Standard</v>
      </c>
      <c r="G89" s="29" t="str">
        <f>INDEX(RawElecCD[Vent Type],MATCH(CONCATENATE(ElectCDSort[[#This Row],[Manufacturer]],ElectCDSort[[#This Row],[Model]]),'Raw Electric CD Costs'!$B$3:$B$429,0))</f>
        <v>Vented</v>
      </c>
      <c r="H89" s="63"/>
    </row>
    <row r="90" spans="2:8" x14ac:dyDescent="0.3">
      <c r="B90" s="47" t="s">
        <v>527</v>
      </c>
      <c r="C90" s="42" t="s">
        <v>496</v>
      </c>
      <c r="D90" s="9">
        <f>AVERAGEIFS(RawElecCD[Cost], RawElecCD[Manufacturer],ElectCDSort[[#This Row],[Manufacturer]],RawElecCD[Model],ElectCDSort[[#This Row],[Model]])</f>
        <v>673.19</v>
      </c>
      <c r="E90" s="40">
        <f>INDEX(RawElecCD[Round Volts],MATCH(CONCATENATE(ElectCDSort[[#This Row],[Manufacturer]],ElectCDSort[[#This Row],[Model]]),'Raw Electric CD Costs'!$B$3:$B$429,0))</f>
        <v>240</v>
      </c>
      <c r="F90" s="5" t="str">
        <f>INDEX(RawElecCD[Drum Size],MATCH(CONCATENATE(ElectCDSort[[#This Row],[Manufacturer]],ElectCDSort[[#This Row],[Model]]),'Raw Electric CD Costs'!$B$3:$B$429,0))</f>
        <v>Standard</v>
      </c>
      <c r="G90" s="29" t="str">
        <f>INDEX(RawElecCD[Vent Type],MATCH(CONCATENATE(ElectCDSort[[#This Row],[Manufacturer]],ElectCDSort[[#This Row],[Model]]),'Raw Electric CD Costs'!$B$3:$B$429,0))</f>
        <v>Vented</v>
      </c>
      <c r="H90" s="63"/>
    </row>
    <row r="91" spans="2:8" x14ac:dyDescent="0.3">
      <c r="B91" s="47" t="s">
        <v>527</v>
      </c>
      <c r="C91" s="42" t="s">
        <v>518</v>
      </c>
      <c r="D91" s="9">
        <f>AVERAGEIFS(RawElecCD[Cost], RawElecCD[Manufacturer],ElectCDSort[[#This Row],[Manufacturer]],RawElecCD[Model],ElectCDSort[[#This Row],[Model]])</f>
        <v>732.59</v>
      </c>
      <c r="E91" s="40">
        <f>INDEX(RawElecCD[Round Volts],MATCH(CONCATENATE(ElectCDSort[[#This Row],[Manufacturer]],ElectCDSort[[#This Row],[Model]]),'Raw Electric CD Costs'!$B$3:$B$429,0))</f>
        <v>240</v>
      </c>
      <c r="F91" s="5" t="str">
        <f>INDEX(RawElecCD[Drum Size],MATCH(CONCATENATE(ElectCDSort[[#This Row],[Manufacturer]],ElectCDSort[[#This Row],[Model]]),'Raw Electric CD Costs'!$B$3:$B$429,0))</f>
        <v>Standard</v>
      </c>
      <c r="G91" s="29" t="str">
        <f>INDEX(RawElecCD[Vent Type],MATCH(CONCATENATE(ElectCDSort[[#This Row],[Manufacturer]],ElectCDSort[[#This Row],[Model]]),'Raw Electric CD Costs'!$B$3:$B$429,0))</f>
        <v>Vented</v>
      </c>
      <c r="H91" s="63"/>
    </row>
    <row r="92" spans="2:8" x14ac:dyDescent="0.3">
      <c r="B92" s="47" t="s">
        <v>527</v>
      </c>
      <c r="C92" s="42" t="s">
        <v>837</v>
      </c>
      <c r="D92" s="9">
        <f>AVERAGEIFS(RawElecCD[Cost], RawElecCD[Manufacturer],ElectCDSort[[#This Row],[Manufacturer]],RawElecCD[Model],ElectCDSort[[#This Row],[Model]])</f>
        <v>643.5</v>
      </c>
      <c r="E92" s="40">
        <f>INDEX(RawElecCD[Round Volts],MATCH(CONCATENATE(ElectCDSort[[#This Row],[Manufacturer]],ElectCDSort[[#This Row],[Model]]),'Raw Electric CD Costs'!$B$3:$B$429,0))</f>
        <v>240</v>
      </c>
      <c r="F92" s="5" t="str">
        <f>INDEX(RawElecCD[Drum Size],MATCH(CONCATENATE(ElectCDSort[[#This Row],[Manufacturer]],ElectCDSort[[#This Row],[Model]]),'Raw Electric CD Costs'!$B$3:$B$429,0))</f>
        <v>Compact</v>
      </c>
      <c r="G92" s="29" t="str">
        <f>INDEX(RawElecCD[Vent Type],MATCH(CONCATENATE(ElectCDSort[[#This Row],[Manufacturer]],ElectCDSort[[#This Row],[Model]]),'Raw Electric CD Costs'!$B$3:$B$429,0))</f>
        <v>Vented</v>
      </c>
      <c r="H92" s="63"/>
    </row>
    <row r="93" spans="2:8" x14ac:dyDescent="0.3">
      <c r="B93" s="47" t="s">
        <v>527</v>
      </c>
      <c r="C93" s="42" t="s">
        <v>581</v>
      </c>
      <c r="D93" s="9">
        <f>AVERAGEIFS(RawElecCD[Cost], RawElecCD[Manufacturer],ElectCDSort[[#This Row],[Manufacturer]],RawElecCD[Model],ElectCDSort[[#This Row],[Model]])</f>
        <v>697.95</v>
      </c>
      <c r="E93" s="40">
        <f>INDEX(RawElecCD[Round Volts],MATCH(CONCATENATE(ElectCDSort[[#This Row],[Manufacturer]],ElectCDSort[[#This Row],[Model]]),'Raw Electric CD Costs'!$B$3:$B$429,0))</f>
        <v>240</v>
      </c>
      <c r="F93" s="5" t="str">
        <f>INDEX(RawElecCD[Drum Size],MATCH(CONCATENATE(ElectCDSort[[#This Row],[Manufacturer]],ElectCDSort[[#This Row],[Model]]),'Raw Electric CD Costs'!$B$3:$B$429,0))</f>
        <v>Standard</v>
      </c>
      <c r="G93" s="29" t="str">
        <f>INDEX(RawElecCD[Vent Type],MATCH(CONCATENATE(ElectCDSort[[#This Row],[Manufacturer]],ElectCDSort[[#This Row],[Model]]),'Raw Electric CD Costs'!$B$3:$B$429,0))</f>
        <v>Vented</v>
      </c>
      <c r="H93" s="63"/>
    </row>
    <row r="94" spans="2:8" x14ac:dyDescent="0.3">
      <c r="B94" s="47" t="s">
        <v>527</v>
      </c>
      <c r="C94" s="42" t="s">
        <v>515</v>
      </c>
      <c r="D94" s="9">
        <f>AVERAGEIFS(RawElecCD[Cost], RawElecCD[Manufacturer],ElectCDSort[[#This Row],[Manufacturer]],RawElecCD[Model],ElectCDSort[[#This Row],[Model]])</f>
        <v>1094.99</v>
      </c>
      <c r="E94" s="40">
        <f>INDEX(RawElecCD[Round Volts],MATCH(CONCATENATE(ElectCDSort[[#This Row],[Manufacturer]],ElectCDSort[[#This Row],[Model]]),'Raw Electric CD Costs'!$B$3:$B$429,0))</f>
        <v>240</v>
      </c>
      <c r="F94" s="5" t="str">
        <f>INDEX(RawElecCD[Drum Size],MATCH(CONCATENATE(ElectCDSort[[#This Row],[Manufacturer]],ElectCDSort[[#This Row],[Model]]),'Raw Electric CD Costs'!$B$3:$B$429,0))</f>
        <v>Standard</v>
      </c>
      <c r="G94" s="29" t="str">
        <f>INDEX(RawElecCD[Vent Type],MATCH(CONCATENATE(ElectCDSort[[#This Row],[Manufacturer]],ElectCDSort[[#This Row],[Model]]),'Raw Electric CD Costs'!$B$3:$B$429,0))</f>
        <v>Vented</v>
      </c>
      <c r="H94" s="63"/>
    </row>
    <row r="95" spans="2:8" x14ac:dyDescent="0.3">
      <c r="B95" s="47" t="s">
        <v>527</v>
      </c>
      <c r="C95" s="42" t="s">
        <v>480</v>
      </c>
      <c r="D95" s="9">
        <f>AVERAGEIFS(RawElecCD[Cost], RawElecCD[Manufacturer],ElectCDSort[[#This Row],[Manufacturer]],RawElecCD[Model],ElectCDSort[[#This Row],[Model]])</f>
        <v>896.39</v>
      </c>
      <c r="E95" s="40">
        <f>INDEX(RawElecCD[Round Volts],MATCH(CONCATENATE(ElectCDSort[[#This Row],[Manufacturer]],ElectCDSort[[#This Row],[Model]]),'Raw Electric CD Costs'!$B$3:$B$429,0))</f>
        <v>240</v>
      </c>
      <c r="F95" s="5" t="str">
        <f>INDEX(RawElecCD[Drum Size],MATCH(CONCATENATE(ElectCDSort[[#This Row],[Manufacturer]],ElectCDSort[[#This Row],[Model]]),'Raw Electric CD Costs'!$B$3:$B$429,0))</f>
        <v>Standard</v>
      </c>
      <c r="G95" s="29" t="str">
        <f>INDEX(RawElecCD[Vent Type],MATCH(CONCATENATE(ElectCDSort[[#This Row],[Manufacturer]],ElectCDSort[[#This Row],[Model]]),'Raw Electric CD Costs'!$B$3:$B$429,0))</f>
        <v>Vented</v>
      </c>
      <c r="H95" s="63"/>
    </row>
    <row r="96" spans="2:8" x14ac:dyDescent="0.3">
      <c r="B96" s="47" t="s">
        <v>527</v>
      </c>
      <c r="C96" s="42" t="s">
        <v>500</v>
      </c>
      <c r="D96" s="9">
        <f>AVERAGEIFS(RawElecCD[Cost], RawElecCD[Manufacturer],ElectCDSort[[#This Row],[Manufacturer]],RawElecCD[Model],ElectCDSort[[#This Row],[Model]])</f>
        <v>454.99</v>
      </c>
      <c r="E96" s="40">
        <f>INDEX(RawElecCD[Round Volts],MATCH(CONCATENATE(ElectCDSort[[#This Row],[Manufacturer]],ElectCDSort[[#This Row],[Model]]),'Raw Electric CD Costs'!$B$3:$B$429,0))</f>
        <v>240</v>
      </c>
      <c r="F96" s="5" t="str">
        <f>INDEX(RawElecCD[Drum Size],MATCH(CONCATENATE(ElectCDSort[[#This Row],[Manufacturer]],ElectCDSort[[#This Row],[Model]]),'Raw Electric CD Costs'!$B$3:$B$429,0))</f>
        <v>Standard</v>
      </c>
      <c r="G96" s="29" t="str">
        <f>INDEX(RawElecCD[Vent Type],MATCH(CONCATENATE(ElectCDSort[[#This Row],[Manufacturer]],ElectCDSort[[#This Row],[Model]]),'Raw Electric CD Costs'!$B$3:$B$429,0))</f>
        <v>Vented</v>
      </c>
      <c r="H96" s="63"/>
    </row>
    <row r="97" spans="2:8" x14ac:dyDescent="0.3">
      <c r="B97" s="47" t="s">
        <v>527</v>
      </c>
      <c r="C97" s="42" t="s">
        <v>709</v>
      </c>
      <c r="D97" s="9">
        <f>AVERAGEIFS(RawElecCD[Cost], RawElecCD[Manufacturer],ElectCDSort[[#This Row],[Manufacturer]],RawElecCD[Model],ElectCDSort[[#This Row],[Model]])</f>
        <v>381.15</v>
      </c>
      <c r="E97" s="40">
        <f>INDEX(RawElecCD[Round Volts],MATCH(CONCATENATE(ElectCDSort[[#This Row],[Manufacturer]],ElectCDSort[[#This Row],[Model]]),'Raw Electric CD Costs'!$B$3:$B$429,0))</f>
        <v>240</v>
      </c>
      <c r="F97" s="5" t="str">
        <f>INDEX(RawElecCD[Drum Size],MATCH(CONCATENATE(ElectCDSort[[#This Row],[Manufacturer]],ElectCDSort[[#This Row],[Model]]),'Raw Electric CD Costs'!$B$3:$B$429,0))</f>
        <v>Standard</v>
      </c>
      <c r="G97" s="29" t="str">
        <f>INDEX(RawElecCD[Vent Type],MATCH(CONCATENATE(ElectCDSort[[#This Row],[Manufacturer]],ElectCDSort[[#This Row],[Model]]),'Raw Electric CD Costs'!$B$3:$B$429,0))</f>
        <v>Vented</v>
      </c>
      <c r="H97" s="63"/>
    </row>
    <row r="98" spans="2:8" x14ac:dyDescent="0.3">
      <c r="B98" s="47" t="s">
        <v>527</v>
      </c>
      <c r="C98" s="42" t="s">
        <v>506</v>
      </c>
      <c r="D98" s="9">
        <f>AVERAGEIFS(RawElecCD[Cost], RawElecCD[Manufacturer],ElectCDSort[[#This Row],[Manufacturer]],RawElecCD[Model],ElectCDSort[[#This Row],[Model]])</f>
        <v>494.99</v>
      </c>
      <c r="E98" s="40">
        <f>INDEX(RawElecCD[Round Volts],MATCH(CONCATENATE(ElectCDSort[[#This Row],[Manufacturer]],ElectCDSort[[#This Row],[Model]]),'Raw Electric CD Costs'!$B$3:$B$429,0))</f>
        <v>240</v>
      </c>
      <c r="F98" s="5" t="str">
        <f>INDEX(RawElecCD[Drum Size],MATCH(CONCATENATE(ElectCDSort[[#This Row],[Manufacturer]],ElectCDSort[[#This Row],[Model]]),'Raw Electric CD Costs'!$B$3:$B$429,0))</f>
        <v>Standard</v>
      </c>
      <c r="G98" s="29" t="str">
        <f>INDEX(RawElecCD[Vent Type],MATCH(CONCATENATE(ElectCDSort[[#This Row],[Manufacturer]],ElectCDSort[[#This Row],[Model]]),'Raw Electric CD Costs'!$B$3:$B$429,0))</f>
        <v>Vented</v>
      </c>
      <c r="H98" s="63"/>
    </row>
    <row r="99" spans="2:8" x14ac:dyDescent="0.3">
      <c r="B99" s="47" t="s">
        <v>527</v>
      </c>
      <c r="C99" s="42" t="s">
        <v>602</v>
      </c>
      <c r="D99" s="9">
        <f>AVERAGEIFS(RawElecCD[Cost], RawElecCD[Manufacturer],ElectCDSort[[#This Row],[Manufacturer]],RawElecCD[Model],ElectCDSort[[#This Row],[Model]])</f>
        <v>410.85</v>
      </c>
      <c r="E99" s="40">
        <f>INDEX(RawElecCD[Round Volts],MATCH(CONCATENATE(ElectCDSort[[#This Row],[Manufacturer]],ElectCDSort[[#This Row],[Model]]),'Raw Electric CD Costs'!$B$3:$B$429,0))</f>
        <v>240</v>
      </c>
      <c r="F99" s="5" t="str">
        <f>INDEX(RawElecCD[Drum Size],MATCH(CONCATENATE(ElectCDSort[[#This Row],[Manufacturer]],ElectCDSort[[#This Row],[Model]]),'Raw Electric CD Costs'!$B$3:$B$429,0))</f>
        <v>Standard</v>
      </c>
      <c r="G99" s="29" t="str">
        <f>INDEX(RawElecCD[Vent Type],MATCH(CONCATENATE(ElectCDSort[[#This Row],[Manufacturer]],ElectCDSort[[#This Row],[Model]]),'Raw Electric CD Costs'!$B$3:$B$429,0))</f>
        <v>Vented</v>
      </c>
      <c r="H99" s="63"/>
    </row>
    <row r="100" spans="2:8" x14ac:dyDescent="0.3">
      <c r="B100" s="47" t="s">
        <v>527</v>
      </c>
      <c r="C100" s="42" t="s">
        <v>491</v>
      </c>
      <c r="D100" s="9">
        <f>AVERAGEIFS(RawElecCD[Cost], RawElecCD[Manufacturer],ElectCDSort[[#This Row],[Manufacturer]],RawElecCD[Model],ElectCDSort[[#This Row],[Model]])</f>
        <v>544.99</v>
      </c>
      <c r="E100" s="40">
        <f>INDEX(RawElecCD[Round Volts],MATCH(CONCATENATE(ElectCDSort[[#This Row],[Manufacturer]],ElectCDSort[[#This Row],[Model]]),'Raw Electric CD Costs'!$B$3:$B$429,0))</f>
        <v>240</v>
      </c>
      <c r="F100" s="5" t="str">
        <f>INDEX(RawElecCD[Drum Size],MATCH(CONCATENATE(ElectCDSort[[#This Row],[Manufacturer]],ElectCDSort[[#This Row],[Model]]),'Raw Electric CD Costs'!$B$3:$B$429,0))</f>
        <v>Standard</v>
      </c>
      <c r="G100" s="29" t="str">
        <f>INDEX(RawElecCD[Vent Type],MATCH(CONCATENATE(ElectCDSort[[#This Row],[Manufacturer]],ElectCDSort[[#This Row],[Model]]),'Raw Electric CD Costs'!$B$3:$B$429,0))</f>
        <v>Vented</v>
      </c>
      <c r="H100" s="63"/>
    </row>
    <row r="101" spans="2:8" x14ac:dyDescent="0.3">
      <c r="B101" s="47" t="s">
        <v>527</v>
      </c>
      <c r="C101" s="42" t="s">
        <v>503</v>
      </c>
      <c r="D101" s="9">
        <f>AVERAGEIFS(RawElecCD[Cost], RawElecCD[Manufacturer],ElectCDSort[[#This Row],[Manufacturer]],RawElecCD[Model],ElectCDSort[[#This Row],[Model]])</f>
        <v>594.99</v>
      </c>
      <c r="E101" s="40">
        <f>INDEX(RawElecCD[Round Volts],MATCH(CONCATENATE(ElectCDSort[[#This Row],[Manufacturer]],ElectCDSort[[#This Row],[Model]]),'Raw Electric CD Costs'!$B$3:$B$429,0))</f>
        <v>240</v>
      </c>
      <c r="F101" s="5" t="str">
        <f>INDEX(RawElecCD[Drum Size],MATCH(CONCATENATE(ElectCDSort[[#This Row],[Manufacturer]],ElectCDSort[[#This Row],[Model]]),'Raw Electric CD Costs'!$B$3:$B$429,0))</f>
        <v>Standard</v>
      </c>
      <c r="G101" s="29" t="str">
        <f>INDEX(RawElecCD[Vent Type],MATCH(CONCATENATE(ElectCDSort[[#This Row],[Manufacturer]],ElectCDSort[[#This Row],[Model]]),'Raw Electric CD Costs'!$B$3:$B$429,0))</f>
        <v>Vented</v>
      </c>
      <c r="H101" s="63"/>
    </row>
    <row r="102" spans="2:8" x14ac:dyDescent="0.3">
      <c r="B102" s="47" t="s">
        <v>527</v>
      </c>
      <c r="C102" s="42" t="s">
        <v>516</v>
      </c>
      <c r="D102" s="9">
        <f>AVERAGEIFS(RawElecCD[Cost], RawElecCD[Manufacturer],ElectCDSort[[#This Row],[Manufacturer]],RawElecCD[Model],ElectCDSort[[#This Row],[Model]])</f>
        <v>624.99</v>
      </c>
      <c r="E102" s="40">
        <f>INDEX(RawElecCD[Round Volts],MATCH(CONCATENATE(ElectCDSort[[#This Row],[Manufacturer]],ElectCDSort[[#This Row],[Model]]),'Raw Electric CD Costs'!$B$3:$B$429,0))</f>
        <v>240</v>
      </c>
      <c r="F102" s="5" t="str">
        <f>INDEX(RawElecCD[Drum Size],MATCH(CONCATENATE(ElectCDSort[[#This Row],[Manufacturer]],ElectCDSort[[#This Row],[Model]]),'Raw Electric CD Costs'!$B$3:$B$429,0))</f>
        <v>Standard</v>
      </c>
      <c r="G102" s="29" t="str">
        <f>INDEX(RawElecCD[Vent Type],MATCH(CONCATENATE(ElectCDSort[[#This Row],[Manufacturer]],ElectCDSort[[#This Row],[Model]]),'Raw Electric CD Costs'!$B$3:$B$429,0))</f>
        <v>Vented</v>
      </c>
      <c r="H102" s="63"/>
    </row>
    <row r="103" spans="2:8" x14ac:dyDescent="0.3">
      <c r="B103" s="47" t="s">
        <v>527</v>
      </c>
      <c r="C103" s="42" t="s">
        <v>508</v>
      </c>
      <c r="D103" s="9">
        <f>AVERAGEIFS(RawElecCD[Cost], RawElecCD[Manufacturer],ElectCDSort[[#This Row],[Manufacturer]],RawElecCD[Model],ElectCDSort[[#This Row],[Model]])</f>
        <v>644.9</v>
      </c>
      <c r="E103" s="40">
        <f>INDEX(RawElecCD[Round Volts],MATCH(CONCATENATE(ElectCDSort[[#This Row],[Manufacturer]],ElectCDSort[[#This Row],[Model]]),'Raw Electric CD Costs'!$B$3:$B$429,0))</f>
        <v>240</v>
      </c>
      <c r="F103" s="5" t="str">
        <f>INDEX(RawElecCD[Drum Size],MATCH(CONCATENATE(ElectCDSort[[#This Row],[Manufacturer]],ElectCDSort[[#This Row],[Model]]),'Raw Electric CD Costs'!$B$3:$B$429,0))</f>
        <v>Standard</v>
      </c>
      <c r="G103" s="29" t="str">
        <f>INDEX(RawElecCD[Vent Type],MATCH(CONCATENATE(ElectCDSort[[#This Row],[Manufacturer]],ElectCDSort[[#This Row],[Model]]),'Raw Electric CD Costs'!$B$3:$B$429,0))</f>
        <v>Vented</v>
      </c>
      <c r="H103" s="63"/>
    </row>
    <row r="104" spans="2:8" x14ac:dyDescent="0.3">
      <c r="B104" s="47" t="s">
        <v>527</v>
      </c>
      <c r="C104" s="42" t="s">
        <v>520</v>
      </c>
      <c r="D104" s="9">
        <f>AVERAGEIFS(RawElecCD[Cost], RawElecCD[Manufacturer],ElectCDSort[[#This Row],[Manufacturer]],RawElecCD[Model],ElectCDSort[[#This Row],[Model]])</f>
        <v>694.99</v>
      </c>
      <c r="E104" s="40">
        <f>INDEX(RawElecCD[Round Volts],MATCH(CONCATENATE(ElectCDSort[[#This Row],[Manufacturer]],ElectCDSort[[#This Row],[Model]]),'Raw Electric CD Costs'!$B$3:$B$429,0))</f>
        <v>240</v>
      </c>
      <c r="F104" s="5" t="str">
        <f>INDEX(RawElecCD[Drum Size],MATCH(CONCATENATE(ElectCDSort[[#This Row],[Manufacturer]],ElectCDSort[[#This Row],[Model]]),'Raw Electric CD Costs'!$B$3:$B$429,0))</f>
        <v>Standard</v>
      </c>
      <c r="G104" s="29" t="str">
        <f>INDEX(RawElecCD[Vent Type],MATCH(CONCATENATE(ElectCDSort[[#This Row],[Manufacturer]],ElectCDSort[[#This Row],[Model]]),'Raw Electric CD Costs'!$B$3:$B$429,0))</f>
        <v>Vented</v>
      </c>
      <c r="H104" s="63"/>
    </row>
    <row r="105" spans="2:8" x14ac:dyDescent="0.3">
      <c r="B105" s="47" t="s">
        <v>527</v>
      </c>
      <c r="C105" s="42" t="s">
        <v>510</v>
      </c>
      <c r="D105" s="9">
        <f>AVERAGEIFS(RawElecCD[Cost], RawElecCD[Manufacturer],ElectCDSort[[#This Row],[Manufacturer]],RawElecCD[Model],ElectCDSort[[#This Row],[Model]])</f>
        <v>694.99</v>
      </c>
      <c r="E105" s="40">
        <f>INDEX(RawElecCD[Round Volts],MATCH(CONCATENATE(ElectCDSort[[#This Row],[Manufacturer]],ElectCDSort[[#This Row],[Model]]),'Raw Electric CD Costs'!$B$3:$B$429,0))</f>
        <v>240</v>
      </c>
      <c r="F105" s="5" t="str">
        <f>INDEX(RawElecCD[Drum Size],MATCH(CONCATENATE(ElectCDSort[[#This Row],[Manufacturer]],ElectCDSort[[#This Row],[Model]]),'Raw Electric CD Costs'!$B$3:$B$429,0))</f>
        <v>Standard</v>
      </c>
      <c r="G105" s="29" t="str">
        <f>INDEX(RawElecCD[Vent Type],MATCH(CONCATENATE(ElectCDSort[[#This Row],[Manufacturer]],ElectCDSort[[#This Row],[Model]]),'Raw Electric CD Costs'!$B$3:$B$429,0))</f>
        <v>Vented</v>
      </c>
      <c r="H105" s="63"/>
    </row>
    <row r="106" spans="2:8" x14ac:dyDescent="0.3">
      <c r="B106" s="47" t="s">
        <v>527</v>
      </c>
      <c r="C106" s="44">
        <v>69133</v>
      </c>
      <c r="D106" s="9">
        <f>AVERAGEIFS(RawElecCD[Cost], RawElecCD[Manufacturer],ElectCDSort[[#This Row],[Manufacturer]],RawElecCD[Model],ElectCDSort[[#This Row],[Model]])</f>
        <v>744.99</v>
      </c>
      <c r="E106" s="40">
        <f>INDEX(RawElecCD[Round Volts],MATCH(CONCATENATE(ElectCDSort[[#This Row],[Manufacturer]],ElectCDSort[[#This Row],[Model]]),'Raw Electric CD Costs'!$B$3:$B$429,0))</f>
        <v>240</v>
      </c>
      <c r="F106" s="5" t="str">
        <f>INDEX(RawElecCD[Drum Size],MATCH(CONCATENATE(ElectCDSort[[#This Row],[Manufacturer]],ElectCDSort[[#This Row],[Model]]),'Raw Electric CD Costs'!$B$3:$B$429,0))</f>
        <v>Standard</v>
      </c>
      <c r="G106" s="29" t="str">
        <f>INDEX(RawElecCD[Vent Type],MATCH(CONCATENATE(ElectCDSort[[#This Row],[Manufacturer]],ElectCDSort[[#This Row],[Model]]),'Raw Electric CD Costs'!$B$3:$B$429,0))</f>
        <v>Vented</v>
      </c>
      <c r="H106" s="63"/>
    </row>
    <row r="107" spans="2:8" x14ac:dyDescent="0.3">
      <c r="B107" s="47" t="s">
        <v>527</v>
      </c>
      <c r="C107" s="44">
        <v>69472</v>
      </c>
      <c r="D107" s="9">
        <f>AVERAGEIFS(RawElecCD[Cost], RawElecCD[Manufacturer],ElectCDSort[[#This Row],[Manufacturer]],RawElecCD[Model],ElectCDSort[[#This Row],[Model]])</f>
        <v>864.26</v>
      </c>
      <c r="E107" s="50">
        <v>240</v>
      </c>
      <c r="F107" s="51" t="s">
        <v>108</v>
      </c>
      <c r="G107" s="52" t="s">
        <v>900</v>
      </c>
      <c r="H107" s="64"/>
    </row>
    <row r="108" spans="2:8" x14ac:dyDescent="0.3">
      <c r="B108" s="47" t="s">
        <v>527</v>
      </c>
      <c r="C108" s="42" t="s">
        <v>886</v>
      </c>
      <c r="D108" s="9">
        <f>AVERAGEIFS(RawElecCD[Cost], RawElecCD[Manufacturer],ElectCDSort[[#This Row],[Manufacturer]],RawElecCD[Model],ElectCDSort[[#This Row],[Model]])</f>
        <v>924.16</v>
      </c>
      <c r="E108" s="40">
        <f>INDEX(RawElecCD[Round Volts],MATCH(CONCATENATE(ElectCDSort[[#This Row],[Manufacturer]],ElectCDSort[[#This Row],[Model]]),'Raw Electric CD Costs'!$B$3:$B$429,0))</f>
        <v>240</v>
      </c>
      <c r="F108" s="5" t="str">
        <f>INDEX(RawElecCD[Drum Size],MATCH(CONCATENATE(ElectCDSort[[#This Row],[Manufacturer]],ElectCDSort[[#This Row],[Model]]),'Raw Electric CD Costs'!$B$3:$B$429,0))</f>
        <v>Standard</v>
      </c>
      <c r="G108" s="29" t="str">
        <f>INDEX(RawElecCD[Vent Type],MATCH(CONCATENATE(ElectCDSort[[#This Row],[Manufacturer]],ElectCDSort[[#This Row],[Model]]),'Raw Electric CD Costs'!$B$3:$B$429,0))</f>
        <v>Vented</v>
      </c>
      <c r="H108" s="63"/>
    </row>
    <row r="109" spans="2:8" x14ac:dyDescent="0.3">
      <c r="B109" s="47" t="s">
        <v>527</v>
      </c>
      <c r="C109" s="42" t="s">
        <v>622</v>
      </c>
      <c r="D109" s="9">
        <f>AVERAGEIFS(RawElecCD[Cost], RawElecCD[Manufacturer],ElectCDSort[[#This Row],[Manufacturer]],RawElecCD[Model],ElectCDSort[[#This Row],[Model]])</f>
        <v>816.75</v>
      </c>
      <c r="E109" s="40">
        <f>INDEX(RawElecCD[Round Volts],MATCH(CONCATENATE(ElectCDSort[[#This Row],[Manufacturer]],ElectCDSort[[#This Row],[Model]]),'Raw Electric CD Costs'!$B$3:$B$429,0))</f>
        <v>240</v>
      </c>
      <c r="F109" s="5" t="str">
        <f>INDEX(RawElecCD[Drum Size],MATCH(CONCATENATE(ElectCDSort[[#This Row],[Manufacturer]],ElectCDSort[[#This Row],[Model]]),'Raw Electric CD Costs'!$B$3:$B$429,0))</f>
        <v>Standard</v>
      </c>
      <c r="G109" s="29" t="str">
        <f>INDEX(RawElecCD[Vent Type],MATCH(CONCATENATE(ElectCDSort[[#This Row],[Manufacturer]],ElectCDSort[[#This Row],[Model]]),'Raw Electric CD Costs'!$B$3:$B$429,0))</f>
        <v>Vented</v>
      </c>
      <c r="H109" s="63"/>
    </row>
    <row r="110" spans="2:8" x14ac:dyDescent="0.3">
      <c r="B110" s="47" t="s">
        <v>527</v>
      </c>
      <c r="C110" s="42" t="s">
        <v>572</v>
      </c>
      <c r="D110" s="9">
        <f>AVERAGEIFS(RawElecCD[Cost], RawElecCD[Manufacturer],ElectCDSort[[#This Row],[Manufacturer]],RawElecCD[Model],ElectCDSort[[#This Row],[Model]])</f>
        <v>866.25</v>
      </c>
      <c r="E110" s="40">
        <f>INDEX(RawElecCD[Round Volts],MATCH(CONCATENATE(ElectCDSort[[#This Row],[Manufacturer]],ElectCDSort[[#This Row],[Model]]),'Raw Electric CD Costs'!$B$3:$B$429,0))</f>
        <v>240</v>
      </c>
      <c r="F110" s="5" t="str">
        <f>INDEX(RawElecCD[Drum Size],MATCH(CONCATENATE(ElectCDSort[[#This Row],[Manufacturer]],ElectCDSort[[#This Row],[Model]]),'Raw Electric CD Costs'!$B$3:$B$429,0))</f>
        <v>Standard</v>
      </c>
      <c r="G110" s="29" t="str">
        <f>INDEX(RawElecCD[Vent Type],MATCH(CONCATENATE(ElectCDSort[[#This Row],[Manufacturer]],ElectCDSort[[#This Row],[Model]]),'Raw Electric CD Costs'!$B$3:$B$429,0))</f>
        <v>Vented</v>
      </c>
      <c r="H110" s="63"/>
    </row>
    <row r="111" spans="2:8" x14ac:dyDescent="0.3">
      <c r="B111" s="47" t="s">
        <v>527</v>
      </c>
      <c r="C111" s="42" t="s">
        <v>677</v>
      </c>
      <c r="D111" s="9">
        <f>AVERAGEIFS(RawElecCD[Cost], RawElecCD[Manufacturer],ElectCDSort[[#This Row],[Manufacturer]],RawElecCD[Model],ElectCDSort[[#This Row],[Model]])</f>
        <v>841.5</v>
      </c>
      <c r="E111" s="40">
        <f>INDEX(RawElecCD[Round Volts],MATCH(CONCATENATE(ElectCDSort[[#This Row],[Manufacturer]],ElectCDSort[[#This Row],[Model]]),'Raw Electric CD Costs'!$B$3:$B$429,0))</f>
        <v>240</v>
      </c>
      <c r="F111" s="5" t="str">
        <f>INDEX(RawElecCD[Drum Size],MATCH(CONCATENATE(ElectCDSort[[#This Row],[Manufacturer]],ElectCDSort[[#This Row],[Model]]),'Raw Electric CD Costs'!$B$3:$B$429,0))</f>
        <v>Standard</v>
      </c>
      <c r="G111" s="29" t="str">
        <f>INDEX(RawElecCD[Vent Type],MATCH(CONCATENATE(ElectCDSort[[#This Row],[Manufacturer]],ElectCDSort[[#This Row],[Model]]),'Raw Electric CD Costs'!$B$3:$B$429,0))</f>
        <v>Vented</v>
      </c>
      <c r="H111" s="63"/>
    </row>
    <row r="112" spans="2:8" x14ac:dyDescent="0.3">
      <c r="B112" s="47" t="s">
        <v>527</v>
      </c>
      <c r="C112" s="42" t="s">
        <v>883</v>
      </c>
      <c r="D112" s="9">
        <f>AVERAGEIFS(RawElecCD[Cost], RawElecCD[Manufacturer],ElectCDSort[[#This Row],[Manufacturer]],RawElecCD[Model],ElectCDSort[[#This Row],[Model]])</f>
        <v>792</v>
      </c>
      <c r="E112" s="40">
        <f>INDEX(RawElecCD[Round Volts],MATCH(CONCATENATE(ElectCDSort[[#This Row],[Manufacturer]],ElectCDSort[[#This Row],[Model]]),'Raw Electric CD Costs'!$B$3:$B$429,0))</f>
        <v>240</v>
      </c>
      <c r="F112" s="5" t="str">
        <f>INDEX(RawElecCD[Drum Size],MATCH(CONCATENATE(ElectCDSort[[#This Row],[Manufacturer]],ElectCDSort[[#This Row],[Model]]),'Raw Electric CD Costs'!$B$3:$B$429,0))</f>
        <v>Standard</v>
      </c>
      <c r="G112" s="29" t="str">
        <f>INDEX(RawElecCD[Vent Type],MATCH(CONCATENATE(ElectCDSort[[#This Row],[Manufacturer]],ElectCDSort[[#This Row],[Model]]),'Raw Electric CD Costs'!$B$3:$B$429,0))</f>
        <v>Vented</v>
      </c>
      <c r="H112" s="63"/>
    </row>
    <row r="113" spans="2:8" x14ac:dyDescent="0.3">
      <c r="B113" s="47" t="s">
        <v>527</v>
      </c>
      <c r="C113" s="42" t="s">
        <v>519</v>
      </c>
      <c r="D113" s="9">
        <f>AVERAGEIFS(RawElecCD[Cost], RawElecCD[Manufacturer],ElectCDSort[[#This Row],[Manufacturer]],RawElecCD[Model],ElectCDSort[[#This Row],[Model]])</f>
        <v>445.5</v>
      </c>
      <c r="E113" s="40">
        <f>INDEX(RawElecCD[Round Volts],MATCH(CONCATENATE(ElectCDSort[[#This Row],[Manufacturer]],ElectCDSort[[#This Row],[Model]]),'Raw Electric CD Costs'!$B$3:$B$429,0))</f>
        <v>240</v>
      </c>
      <c r="F113" s="5" t="str">
        <f>INDEX(RawElecCD[Drum Size],MATCH(CONCATENATE(ElectCDSort[[#This Row],[Manufacturer]],ElectCDSort[[#This Row],[Model]]),'Raw Electric CD Costs'!$B$3:$B$429,0))</f>
        <v>Standard</v>
      </c>
      <c r="G113" s="29" t="str">
        <f>INDEX(RawElecCD[Vent Type],MATCH(CONCATENATE(ElectCDSort[[#This Row],[Manufacturer]],ElectCDSort[[#This Row],[Model]]),'Raw Electric CD Costs'!$B$3:$B$429,0))</f>
        <v>Vented</v>
      </c>
      <c r="H113" s="63"/>
    </row>
    <row r="114" spans="2:8" x14ac:dyDescent="0.3">
      <c r="B114" s="47" t="s">
        <v>527</v>
      </c>
      <c r="C114" s="42" t="s">
        <v>513</v>
      </c>
      <c r="D114" s="9">
        <f>AVERAGEIFS(RawElecCD[Cost], RawElecCD[Manufacturer],ElectCDSort[[#This Row],[Manufacturer]],RawElecCD[Model],ElectCDSort[[#This Row],[Model]])</f>
        <v>524.69000000000005</v>
      </c>
      <c r="E114" s="40">
        <f>INDEX(RawElecCD[Round Volts],MATCH(CONCATENATE(ElectCDSort[[#This Row],[Manufacturer]],ElectCDSort[[#This Row],[Model]]),'Raw Electric CD Costs'!$B$3:$B$429,0))</f>
        <v>240</v>
      </c>
      <c r="F114" s="5" t="str">
        <f>INDEX(RawElecCD[Drum Size],MATCH(CONCATENATE(ElectCDSort[[#This Row],[Manufacturer]],ElectCDSort[[#This Row],[Model]]),'Raw Electric CD Costs'!$B$3:$B$429,0))</f>
        <v>Standard</v>
      </c>
      <c r="G114" s="29" t="str">
        <f>INDEX(RawElecCD[Vent Type],MATCH(CONCATENATE(ElectCDSort[[#This Row],[Manufacturer]],ElectCDSort[[#This Row],[Model]]),'Raw Electric CD Costs'!$B$3:$B$429,0))</f>
        <v>Vented</v>
      </c>
      <c r="H114" s="63"/>
    </row>
    <row r="115" spans="2:8" x14ac:dyDescent="0.3">
      <c r="B115" s="47" t="s">
        <v>527</v>
      </c>
      <c r="C115" s="42" t="s">
        <v>562</v>
      </c>
      <c r="D115" s="9">
        <f>AVERAGEIFS(RawElecCD[Cost], RawElecCD[Manufacturer],ElectCDSort[[#This Row],[Manufacturer]],RawElecCD[Model],ElectCDSort[[#This Row],[Model]])</f>
        <v>589.04999999999995</v>
      </c>
      <c r="E115" s="40">
        <f>INDEX(RawElecCD[Round Volts],MATCH(CONCATENATE(ElectCDSort[[#This Row],[Manufacturer]],ElectCDSort[[#This Row],[Model]]),'Raw Electric CD Costs'!$B$3:$B$429,0))</f>
        <v>240</v>
      </c>
      <c r="F115" s="5" t="str">
        <f>INDEX(RawElecCD[Drum Size],MATCH(CONCATENATE(ElectCDSort[[#This Row],[Manufacturer]],ElectCDSort[[#This Row],[Model]]),'Raw Electric CD Costs'!$B$3:$B$429,0))</f>
        <v>Standard</v>
      </c>
      <c r="G115" s="29" t="str">
        <f>INDEX(RawElecCD[Vent Type],MATCH(CONCATENATE(ElectCDSort[[#This Row],[Manufacturer]],ElectCDSort[[#This Row],[Model]]),'Raw Electric CD Costs'!$B$3:$B$429,0))</f>
        <v>Vented</v>
      </c>
      <c r="H115" s="63"/>
    </row>
    <row r="116" spans="2:8" x14ac:dyDescent="0.3">
      <c r="B116" s="47" t="s">
        <v>527</v>
      </c>
      <c r="C116" s="42" t="s">
        <v>509</v>
      </c>
      <c r="D116" s="9">
        <f>AVERAGEIFS(RawElecCD[Cost], RawElecCD[Manufacturer],ElectCDSort[[#This Row],[Manufacturer]],RawElecCD[Model],ElectCDSort[[#This Row],[Model]])</f>
        <v>524.70000000000005</v>
      </c>
      <c r="E116" s="40">
        <f>INDEX(RawElecCD[Round Volts],MATCH(CONCATENATE(ElectCDSort[[#This Row],[Manufacturer]],ElectCDSort[[#This Row],[Model]]),'Raw Electric CD Costs'!$B$3:$B$429,0))</f>
        <v>240</v>
      </c>
      <c r="F116" s="5" t="str">
        <f>INDEX(RawElecCD[Drum Size],MATCH(CONCATENATE(ElectCDSort[[#This Row],[Manufacturer]],ElectCDSort[[#This Row],[Model]]),'Raw Electric CD Costs'!$B$3:$B$429,0))</f>
        <v>Standard</v>
      </c>
      <c r="G116" s="29" t="str">
        <f>INDEX(RawElecCD[Vent Type],MATCH(CONCATENATE(ElectCDSort[[#This Row],[Manufacturer]],ElectCDSort[[#This Row],[Model]]),'Raw Electric CD Costs'!$B$3:$B$429,0))</f>
        <v>Vented</v>
      </c>
      <c r="H116" s="63"/>
    </row>
    <row r="117" spans="2:8" x14ac:dyDescent="0.3">
      <c r="B117" s="47" t="s">
        <v>527</v>
      </c>
      <c r="C117" s="42" t="s">
        <v>512</v>
      </c>
      <c r="D117" s="9">
        <f>AVERAGEIFS(RawElecCD[Cost], RawElecCD[Manufacturer],ElectCDSort[[#This Row],[Manufacturer]],RawElecCD[Model],ElectCDSort[[#This Row],[Model]])</f>
        <v>584.1</v>
      </c>
      <c r="E117" s="40">
        <f>INDEX(RawElecCD[Round Volts],MATCH(CONCATENATE(ElectCDSort[[#This Row],[Manufacturer]],ElectCDSort[[#This Row],[Model]]),'Raw Electric CD Costs'!$B$3:$B$429,0))</f>
        <v>240</v>
      </c>
      <c r="F117" s="5" t="str">
        <f>INDEX(RawElecCD[Drum Size],MATCH(CONCATENATE(ElectCDSort[[#This Row],[Manufacturer]],ElectCDSort[[#This Row],[Model]]),'Raw Electric CD Costs'!$B$3:$B$429,0))</f>
        <v>Standard</v>
      </c>
      <c r="G117" s="29" t="str">
        <f>INDEX(RawElecCD[Vent Type],MATCH(CONCATENATE(ElectCDSort[[#This Row],[Manufacturer]],ElectCDSort[[#This Row],[Model]]),'Raw Electric CD Costs'!$B$3:$B$429,0))</f>
        <v>Vented</v>
      </c>
      <c r="H117" s="63"/>
    </row>
    <row r="118" spans="2:8" x14ac:dyDescent="0.3">
      <c r="B118" s="47" t="s">
        <v>527</v>
      </c>
      <c r="C118" s="42" t="s">
        <v>489</v>
      </c>
      <c r="D118" s="9">
        <f>AVERAGEIFS(RawElecCD[Cost], RawElecCD[Manufacturer],ElectCDSort[[#This Row],[Manufacturer]],RawElecCD[Model],ElectCDSort[[#This Row],[Model]])</f>
        <v>1039.99</v>
      </c>
      <c r="E118" s="40">
        <f>INDEX(RawElecCD[Round Volts],MATCH(CONCATENATE(ElectCDSort[[#This Row],[Manufacturer]],ElectCDSort[[#This Row],[Model]]),'Raw Electric CD Costs'!$B$3:$B$429,0))</f>
        <v>240</v>
      </c>
      <c r="F118" s="5" t="str">
        <f>INDEX(RawElecCD[Drum Size],MATCH(CONCATENATE(ElectCDSort[[#This Row],[Manufacturer]],ElectCDSort[[#This Row],[Model]]),'Raw Electric CD Costs'!$B$3:$B$429,0))</f>
        <v>Standard</v>
      </c>
      <c r="G118" s="29" t="str">
        <f>INDEX(RawElecCD[Vent Type],MATCH(CONCATENATE(ElectCDSort[[#This Row],[Manufacturer]],ElectCDSort[[#This Row],[Model]]),'Raw Electric CD Costs'!$B$3:$B$429,0))</f>
        <v>Vented</v>
      </c>
      <c r="H118" s="63"/>
    </row>
    <row r="119" spans="2:8" x14ac:dyDescent="0.3">
      <c r="B119" s="47" t="s">
        <v>527</v>
      </c>
      <c r="C119" s="42" t="s">
        <v>481</v>
      </c>
      <c r="D119" s="9">
        <f>AVERAGEIFS(RawElecCD[Cost], RawElecCD[Manufacturer],ElectCDSort[[#This Row],[Manufacturer]],RawElecCD[Model],ElectCDSort[[#This Row],[Model]])</f>
        <v>643.5</v>
      </c>
      <c r="E119" s="40">
        <f>INDEX(RawElecCD[Round Volts],MATCH(CONCATENATE(ElectCDSort[[#This Row],[Manufacturer]],ElectCDSort[[#This Row],[Model]]),'Raw Electric CD Costs'!$B$3:$B$429,0))</f>
        <v>240</v>
      </c>
      <c r="F119" s="5" t="str">
        <f>INDEX(RawElecCD[Drum Size],MATCH(CONCATENATE(ElectCDSort[[#This Row],[Manufacturer]],ElectCDSort[[#This Row],[Model]]),'Raw Electric CD Costs'!$B$3:$B$429,0))</f>
        <v>Standard</v>
      </c>
      <c r="G119" s="29" t="str">
        <f>INDEX(RawElecCD[Vent Type],MATCH(CONCATENATE(ElectCDSort[[#This Row],[Manufacturer]],ElectCDSort[[#This Row],[Model]]),'Raw Electric CD Costs'!$B$3:$B$429,0))</f>
        <v>Vented</v>
      </c>
      <c r="H119" s="63"/>
    </row>
    <row r="120" spans="2:8" x14ac:dyDescent="0.3">
      <c r="B120" s="47" t="s">
        <v>527</v>
      </c>
      <c r="C120" s="42" t="s">
        <v>675</v>
      </c>
      <c r="D120" s="9">
        <f>AVERAGEIFS(RawElecCD[Cost], RawElecCD[Manufacturer],ElectCDSort[[#This Row],[Manufacturer]],RawElecCD[Model],ElectCDSort[[#This Row],[Model]])</f>
        <v>643.5</v>
      </c>
      <c r="E120" s="40">
        <f>INDEX(RawElecCD[Round Volts],MATCH(CONCATENATE(ElectCDSort[[#This Row],[Manufacturer]],ElectCDSort[[#This Row],[Model]]),'Raw Electric CD Costs'!$B$3:$B$429,0))</f>
        <v>240</v>
      </c>
      <c r="F120" s="5" t="str">
        <f>INDEX(RawElecCD[Drum Size],MATCH(CONCATENATE(ElectCDSort[[#This Row],[Manufacturer]],ElectCDSort[[#This Row],[Model]]),'Raw Electric CD Costs'!$B$3:$B$429,0))</f>
        <v>Standard</v>
      </c>
      <c r="G120" s="29" t="str">
        <f>INDEX(RawElecCD[Vent Type],MATCH(CONCATENATE(ElectCDSort[[#This Row],[Manufacturer]],ElectCDSort[[#This Row],[Model]]),'Raw Electric CD Costs'!$B$3:$B$429,0))</f>
        <v>Vented</v>
      </c>
      <c r="H120" s="63"/>
    </row>
    <row r="121" spans="2:8" x14ac:dyDescent="0.3">
      <c r="B121" s="47" t="s">
        <v>527</v>
      </c>
      <c r="C121" s="42" t="s">
        <v>802</v>
      </c>
      <c r="D121" s="9">
        <f>AVERAGEIFS(RawElecCD[Cost], RawElecCD[Manufacturer],ElectCDSort[[#This Row],[Manufacturer]],RawElecCD[Model],ElectCDSort[[#This Row],[Model]])</f>
        <v>584.1</v>
      </c>
      <c r="E121" s="40">
        <f>INDEX(RawElecCD[Round Volts],MATCH(CONCATENATE(ElectCDSort[[#This Row],[Manufacturer]],ElectCDSort[[#This Row],[Model]]),'Raw Electric CD Costs'!$B$3:$B$429,0))</f>
        <v>240</v>
      </c>
      <c r="F121" s="5" t="str">
        <f>INDEX(RawElecCD[Drum Size],MATCH(CONCATENATE(ElectCDSort[[#This Row],[Manufacturer]],ElectCDSort[[#This Row],[Model]]),'Raw Electric CD Costs'!$B$3:$B$429,0))</f>
        <v>Standard</v>
      </c>
      <c r="G121" s="29" t="str">
        <f>INDEX(RawElecCD[Vent Type],MATCH(CONCATENATE(ElectCDSort[[#This Row],[Manufacturer]],ElectCDSort[[#This Row],[Model]]),'Raw Electric CD Costs'!$B$3:$B$429,0))</f>
        <v>Vented</v>
      </c>
      <c r="H121" s="63"/>
    </row>
    <row r="122" spans="2:8" x14ac:dyDescent="0.3">
      <c r="B122" s="47" t="s">
        <v>527</v>
      </c>
      <c r="C122" s="42" t="s">
        <v>664</v>
      </c>
      <c r="D122" s="9">
        <f>AVERAGEIFS(RawElecCD[Cost], RawElecCD[Manufacturer],ElectCDSort[[#This Row],[Manufacturer]],RawElecCD[Model],ElectCDSort[[#This Row],[Model]])</f>
        <v>697.95</v>
      </c>
      <c r="E122" s="40">
        <f>INDEX(RawElecCD[Round Volts],MATCH(CONCATENATE(ElectCDSort[[#This Row],[Manufacturer]],ElectCDSort[[#This Row],[Model]]),'Raw Electric CD Costs'!$B$3:$B$429,0))</f>
        <v>240</v>
      </c>
      <c r="F122" s="5" t="str">
        <f>INDEX(RawElecCD[Drum Size],MATCH(CONCATENATE(ElectCDSort[[#This Row],[Manufacturer]],ElectCDSort[[#This Row],[Model]]),'Raw Electric CD Costs'!$B$3:$B$429,0))</f>
        <v>Standard</v>
      </c>
      <c r="G122" s="29" t="str">
        <f>INDEX(RawElecCD[Vent Type],MATCH(CONCATENATE(ElectCDSort[[#This Row],[Manufacturer]],ElectCDSort[[#This Row],[Model]]),'Raw Electric CD Costs'!$B$3:$B$429,0))</f>
        <v>Vented</v>
      </c>
      <c r="H122" s="63"/>
    </row>
    <row r="123" spans="2:8" x14ac:dyDescent="0.3">
      <c r="B123" s="47" t="s">
        <v>527</v>
      </c>
      <c r="C123" s="42" t="s">
        <v>839</v>
      </c>
      <c r="D123" s="9">
        <f>AVERAGEIFS(RawElecCD[Cost], RawElecCD[Manufacturer],ElectCDSort[[#This Row],[Manufacturer]],RawElecCD[Model],ElectCDSort[[#This Row],[Model]])</f>
        <v>682.6</v>
      </c>
      <c r="E123" s="40">
        <f>INDEX(RawElecCD[Round Volts],MATCH(CONCATENATE(ElectCDSort[[#This Row],[Manufacturer]],ElectCDSort[[#This Row],[Model]]),'Raw Electric CD Costs'!$B$3:$B$429,0))</f>
        <v>240</v>
      </c>
      <c r="F123" s="5" t="str">
        <f>INDEX(RawElecCD[Drum Size],MATCH(CONCATENATE(ElectCDSort[[#This Row],[Manufacturer]],ElectCDSort[[#This Row],[Model]]),'Raw Electric CD Costs'!$B$3:$B$429,0))</f>
        <v>Standard</v>
      </c>
      <c r="G123" s="29" t="str">
        <f>INDEX(RawElecCD[Vent Type],MATCH(CONCATENATE(ElectCDSort[[#This Row],[Manufacturer]],ElectCDSort[[#This Row],[Model]]),'Raw Electric CD Costs'!$B$3:$B$429,0))</f>
        <v>Vented</v>
      </c>
      <c r="H123" s="63"/>
    </row>
    <row r="124" spans="2:8" x14ac:dyDescent="0.3">
      <c r="B124" s="47" t="s">
        <v>527</v>
      </c>
      <c r="C124" s="42" t="s">
        <v>808</v>
      </c>
      <c r="D124" s="9">
        <f>AVERAGEIFS(RawElecCD[Cost], RawElecCD[Manufacturer],ElectCDSort[[#This Row],[Manufacturer]],RawElecCD[Model],ElectCDSort[[#This Row],[Model]])</f>
        <v>702.9</v>
      </c>
      <c r="E124" s="40">
        <f>INDEX(RawElecCD[Round Volts],MATCH(CONCATENATE(ElectCDSort[[#This Row],[Manufacturer]],ElectCDSort[[#This Row],[Model]]),'Raw Electric CD Costs'!$B$3:$B$429,0))</f>
        <v>240</v>
      </c>
      <c r="F124" s="5" t="str">
        <f>INDEX(RawElecCD[Drum Size],MATCH(CONCATENATE(ElectCDSort[[#This Row],[Manufacturer]],ElectCDSort[[#This Row],[Model]]),'Raw Electric CD Costs'!$B$3:$B$429,0))</f>
        <v>Standard</v>
      </c>
      <c r="G124" s="30" t="str">
        <f>INDEX(RawElecCD[Vent Type],MATCH(CONCATENATE(ElectCDSort[[#This Row],[Manufacturer]],ElectCDSort[[#This Row],[Model]]),'Raw Electric CD Costs'!$B$3:$B$429,0))</f>
        <v>Vented</v>
      </c>
      <c r="H124" s="18"/>
    </row>
    <row r="125" spans="2:8" x14ac:dyDescent="0.3">
      <c r="B125" s="47" t="s">
        <v>527</v>
      </c>
      <c r="C125" s="42" t="s">
        <v>522</v>
      </c>
      <c r="D125" s="9">
        <f>AVERAGEIFS(RawElecCD[Cost], RawElecCD[Manufacturer],ElectCDSort[[#This Row],[Manufacturer]],RawElecCD[Model],ElectCDSort[[#This Row],[Model]])</f>
        <v>670.44</v>
      </c>
      <c r="E125" s="40">
        <f>INDEX(RawElecCD[Round Volts],MATCH(CONCATENATE(ElectCDSort[[#This Row],[Manufacturer]],ElectCDSort[[#This Row],[Model]]),'Raw Electric CD Costs'!$B$3:$B$429,0))</f>
        <v>240</v>
      </c>
      <c r="F125" s="5" t="str">
        <f>INDEX(RawElecCD[Drum Size],MATCH(CONCATENATE(ElectCDSort[[#This Row],[Manufacturer]],ElectCDSort[[#This Row],[Model]]),'Raw Electric CD Costs'!$B$3:$B$429,0))</f>
        <v>Standard</v>
      </c>
      <c r="G125" s="30" t="str">
        <f>INDEX(RawElecCD[Vent Type],MATCH(CONCATENATE(ElectCDSort[[#This Row],[Manufacturer]],ElectCDSort[[#This Row],[Model]]),'Raw Electric CD Costs'!$B$3:$B$429,0))</f>
        <v>Vented</v>
      </c>
      <c r="H125" s="18"/>
    </row>
    <row r="126" spans="2:8" x14ac:dyDescent="0.3">
      <c r="B126" s="47" t="s">
        <v>527</v>
      </c>
      <c r="C126" s="42" t="s">
        <v>493</v>
      </c>
      <c r="D126" s="9">
        <f>AVERAGEIFS(RawElecCD[Cost], RawElecCD[Manufacturer],ElectCDSort[[#This Row],[Manufacturer]],RawElecCD[Model],ElectCDSort[[#This Row],[Model]])</f>
        <v>844.94</v>
      </c>
      <c r="E126" s="40">
        <f>INDEX(RawElecCD[Round Volts],MATCH(CONCATENATE(ElectCDSort[[#This Row],[Manufacturer]],ElectCDSort[[#This Row],[Model]]),'Raw Electric CD Costs'!$B$3:$B$429,0))</f>
        <v>240</v>
      </c>
      <c r="F126" s="5" t="str">
        <f>INDEX(RawElecCD[Drum Size],MATCH(CONCATENATE(ElectCDSort[[#This Row],[Manufacturer]],ElectCDSort[[#This Row],[Model]]),'Raw Electric CD Costs'!$B$3:$B$429,0))</f>
        <v>Standard</v>
      </c>
      <c r="G126" s="30" t="str">
        <f>INDEX(RawElecCD[Vent Type],MATCH(CONCATENATE(ElectCDSort[[#This Row],[Manufacturer]],ElectCDSort[[#This Row],[Model]]),'Raw Electric CD Costs'!$B$3:$B$429,0))</f>
        <v>Vented</v>
      </c>
      <c r="H126" s="18"/>
    </row>
    <row r="127" spans="2:8" x14ac:dyDescent="0.3">
      <c r="B127" s="47" t="s">
        <v>527</v>
      </c>
      <c r="C127" s="42" t="s">
        <v>735</v>
      </c>
      <c r="D127" s="9">
        <f>AVERAGEIFS(RawElecCD[Cost], RawElecCD[Manufacturer],ElectCDSort[[#This Row],[Manufacturer]],RawElecCD[Model],ElectCDSort[[#This Row],[Model]])</f>
        <v>935.54</v>
      </c>
      <c r="E127" s="40">
        <f>INDEX(RawElecCD[Round Volts],MATCH(CONCATENATE(ElectCDSort[[#This Row],[Manufacturer]],ElectCDSort[[#This Row],[Model]]),'Raw Electric CD Costs'!$B$3:$B$429,0))</f>
        <v>240</v>
      </c>
      <c r="F127" s="5" t="str">
        <f>INDEX(RawElecCD[Drum Size],MATCH(CONCATENATE(ElectCDSort[[#This Row],[Manufacturer]],ElectCDSort[[#This Row],[Model]]),'Raw Electric CD Costs'!$B$3:$B$429,0))</f>
        <v>Standard</v>
      </c>
      <c r="G127" s="30" t="str">
        <f>INDEX(RawElecCD[Vent Type],MATCH(CONCATENATE(ElectCDSort[[#This Row],[Manufacturer]],ElectCDSort[[#This Row],[Model]]),'Raw Electric CD Costs'!$B$3:$B$429,0))</f>
        <v>Vented</v>
      </c>
      <c r="H127" s="18"/>
    </row>
    <row r="128" spans="2:8" x14ac:dyDescent="0.3">
      <c r="B128" s="47" t="s">
        <v>527</v>
      </c>
      <c r="C128" s="42" t="s">
        <v>881</v>
      </c>
      <c r="D128" s="9">
        <f>AVERAGEIFS(RawElecCD[Cost], RawElecCD[Manufacturer],ElectCDSort[[#This Row],[Manufacturer]],RawElecCD[Model],ElectCDSort[[#This Row],[Model]])</f>
        <v>989.99</v>
      </c>
      <c r="E128" s="40">
        <f>INDEX(RawElecCD[Round Volts],MATCH(CONCATENATE(ElectCDSort[[#This Row],[Manufacturer]],ElectCDSort[[#This Row],[Model]]),'Raw Electric CD Costs'!$B$3:$B$429,0))</f>
        <v>240</v>
      </c>
      <c r="F128" s="5" t="str">
        <f>INDEX(RawElecCD[Drum Size],MATCH(CONCATENATE(ElectCDSort[[#This Row],[Manufacturer]],ElectCDSort[[#This Row],[Model]]),'Raw Electric CD Costs'!$B$3:$B$429,0))</f>
        <v>Compact</v>
      </c>
      <c r="G128" s="30" t="str">
        <f>INDEX(RawElecCD[Vent Type],MATCH(CONCATENATE(ElectCDSort[[#This Row],[Manufacturer]],ElectCDSort[[#This Row],[Model]]),'Raw Electric CD Costs'!$B$3:$B$429,0))</f>
        <v>Vented</v>
      </c>
      <c r="H128" s="18"/>
    </row>
    <row r="129" spans="2:8" x14ac:dyDescent="0.3">
      <c r="B129" s="47" t="s">
        <v>527</v>
      </c>
      <c r="C129" s="42" t="s">
        <v>798</v>
      </c>
      <c r="D129" s="9">
        <f>AVERAGEIFS(RawElecCD[Cost], RawElecCD[Manufacturer],ElectCDSort[[#This Row],[Manufacturer]],RawElecCD[Model],ElectCDSort[[#This Row],[Model]])</f>
        <v>853.38</v>
      </c>
      <c r="E129" s="40">
        <f>INDEX(RawElecCD[Round Volts],MATCH(CONCATENATE(ElectCDSort[[#This Row],[Manufacturer]],ElectCDSort[[#This Row],[Model]]),'Raw Electric CD Costs'!$B$3:$B$429,0))</f>
        <v>240</v>
      </c>
      <c r="F129" s="5" t="str">
        <f>INDEX(RawElecCD[Drum Size],MATCH(CONCATENATE(ElectCDSort[[#This Row],[Manufacturer]],ElectCDSort[[#This Row],[Model]]),'Raw Electric CD Costs'!$B$3:$B$429,0))</f>
        <v>Standard</v>
      </c>
      <c r="G129" s="30" t="str">
        <f>INDEX(RawElecCD[Vent Type],MATCH(CONCATENATE(ElectCDSort[[#This Row],[Manufacturer]],ElectCDSort[[#This Row],[Model]]),'Raw Electric CD Costs'!$B$3:$B$429,0))</f>
        <v>Vented</v>
      </c>
      <c r="H129" s="18"/>
    </row>
    <row r="130" spans="2:8" x14ac:dyDescent="0.3">
      <c r="B130" s="47" t="s">
        <v>527</v>
      </c>
      <c r="C130" s="42" t="s">
        <v>482</v>
      </c>
      <c r="D130" s="9">
        <f>AVERAGEIFS(RawElecCD[Cost], RawElecCD[Manufacturer],ElectCDSort[[#This Row],[Manufacturer]],RawElecCD[Model],ElectCDSort[[#This Row],[Model]])</f>
        <v>1044.99</v>
      </c>
      <c r="E130" s="40">
        <f>INDEX(RawElecCD[Round Volts],MATCH(CONCATENATE(ElectCDSort[[#This Row],[Manufacturer]],ElectCDSort[[#This Row],[Model]]),'Raw Electric CD Costs'!$B$3:$B$429,0))</f>
        <v>240</v>
      </c>
      <c r="F130" s="5" t="str">
        <f>INDEX(RawElecCD[Drum Size],MATCH(CONCATENATE(ElectCDSort[[#This Row],[Manufacturer]],ElectCDSort[[#This Row],[Model]]),'Raw Electric CD Costs'!$B$3:$B$429,0))</f>
        <v>Standard</v>
      </c>
      <c r="G130" s="30" t="str">
        <f>INDEX(RawElecCD[Vent Type],MATCH(CONCATENATE(ElectCDSort[[#This Row],[Manufacturer]],ElectCDSort[[#This Row],[Model]]),'Raw Electric CD Costs'!$B$3:$B$429,0))</f>
        <v>Vented</v>
      </c>
      <c r="H130" s="18"/>
    </row>
    <row r="131" spans="2:8" x14ac:dyDescent="0.3">
      <c r="B131" s="47" t="s">
        <v>527</v>
      </c>
      <c r="C131" s="42" t="s">
        <v>576</v>
      </c>
      <c r="D131" s="9">
        <f>AVERAGEIFS(RawElecCD[Cost], RawElecCD[Manufacturer],ElectCDSort[[#This Row],[Manufacturer]],RawElecCD[Model],ElectCDSort[[#This Row],[Model]])</f>
        <v>816.74</v>
      </c>
      <c r="E131" s="40">
        <f>INDEX(RawElecCD[Round Volts],MATCH(CONCATENATE(ElectCDSort[[#This Row],[Manufacturer]],ElectCDSort[[#This Row],[Model]]),'Raw Electric CD Costs'!$B$3:$B$429,0))</f>
        <v>240</v>
      </c>
      <c r="F131" s="5" t="str">
        <f>INDEX(RawElecCD[Drum Size],MATCH(CONCATENATE(ElectCDSort[[#This Row],[Manufacturer]],ElectCDSort[[#This Row],[Model]]),'Raw Electric CD Costs'!$B$3:$B$429,0))</f>
        <v>Standard</v>
      </c>
      <c r="G131" s="30" t="str">
        <f>INDEX(RawElecCD[Vent Type],MATCH(CONCATENATE(ElectCDSort[[#This Row],[Manufacturer]],ElectCDSort[[#This Row],[Model]]),'Raw Electric CD Costs'!$B$3:$B$429,0))</f>
        <v>Vented</v>
      </c>
      <c r="H131" s="18"/>
    </row>
    <row r="132" spans="2:8" x14ac:dyDescent="0.3">
      <c r="B132" s="47" t="s">
        <v>527</v>
      </c>
      <c r="C132" s="42" t="s">
        <v>490</v>
      </c>
      <c r="D132" s="9">
        <f>AVERAGEIFS(RawElecCD[Cost], RawElecCD[Manufacturer],ElectCDSort[[#This Row],[Manufacturer]],RawElecCD[Model],ElectCDSort[[#This Row],[Model]])</f>
        <v>1094.99</v>
      </c>
      <c r="E132" s="40">
        <f>INDEX(RawElecCD[Round Volts],MATCH(CONCATENATE(ElectCDSort[[#This Row],[Manufacturer]],ElectCDSort[[#This Row],[Model]]),'Raw Electric CD Costs'!$B$3:$B$429,0))</f>
        <v>240</v>
      </c>
      <c r="F132" s="5" t="str">
        <f>INDEX(RawElecCD[Drum Size],MATCH(CONCATENATE(ElectCDSort[[#This Row],[Manufacturer]],ElectCDSort[[#This Row],[Model]]),'Raw Electric CD Costs'!$B$3:$B$429,0))</f>
        <v>Standard</v>
      </c>
      <c r="G132" s="30" t="str">
        <f>INDEX(RawElecCD[Vent Type],MATCH(CONCATENATE(ElectCDSort[[#This Row],[Manufacturer]],ElectCDSort[[#This Row],[Model]]),'Raw Electric CD Costs'!$B$3:$B$429,0))</f>
        <v>Vented</v>
      </c>
      <c r="H132" s="18"/>
    </row>
    <row r="133" spans="2:8" x14ac:dyDescent="0.3">
      <c r="B133" s="47" t="s">
        <v>527</v>
      </c>
      <c r="C133" s="42" t="s">
        <v>526</v>
      </c>
      <c r="D133" s="9">
        <f>AVERAGEIFS(RawElecCD[Cost], RawElecCD[Manufacturer],ElectCDSort[[#This Row],[Manufacturer]],RawElecCD[Model],ElectCDSort[[#This Row],[Model]])</f>
        <v>1194.99</v>
      </c>
      <c r="E133" s="40">
        <f>INDEX(RawElecCD[Round Volts],MATCH(CONCATENATE(ElectCDSort[[#This Row],[Manufacturer]],ElectCDSort[[#This Row],[Model]]),'Raw Electric CD Costs'!$B$3:$B$429,0))</f>
        <v>240</v>
      </c>
      <c r="F133" s="5" t="str">
        <f>INDEX(RawElecCD[Drum Size],MATCH(CONCATENATE(ElectCDSort[[#This Row],[Manufacturer]],ElectCDSort[[#This Row],[Model]]),'Raw Electric CD Costs'!$B$3:$B$429,0))</f>
        <v>Standard</v>
      </c>
      <c r="G133" s="30" t="str">
        <f>INDEX(RawElecCD[Vent Type],MATCH(CONCATENATE(ElectCDSort[[#This Row],[Manufacturer]],ElectCDSort[[#This Row],[Model]]),'Raw Electric CD Costs'!$B$3:$B$429,0))</f>
        <v>Vented</v>
      </c>
      <c r="H133" s="18"/>
    </row>
    <row r="134" spans="2:8" x14ac:dyDescent="0.3">
      <c r="B134" s="47" t="s">
        <v>527</v>
      </c>
      <c r="C134" s="42" t="s">
        <v>525</v>
      </c>
      <c r="D134" s="9">
        <f>AVERAGEIFS(RawElecCD[Cost], RawElecCD[Manufacturer],ElectCDSort[[#This Row],[Manufacturer]],RawElecCD[Model],ElectCDSort[[#This Row],[Model]])</f>
        <v>971.99</v>
      </c>
      <c r="E134" s="40">
        <f>INDEX(RawElecCD[Round Volts],MATCH(CONCATENATE(ElectCDSort[[#This Row],[Manufacturer]],ElectCDSort[[#This Row],[Model]]),'Raw Electric CD Costs'!$B$3:$B$429,0))</f>
        <v>240</v>
      </c>
      <c r="F134" s="5" t="str">
        <f>INDEX(RawElecCD[Drum Size],MATCH(CONCATENATE(ElectCDSort[[#This Row],[Manufacturer]],ElectCDSort[[#This Row],[Model]]),'Raw Electric CD Costs'!$B$3:$B$429,0))</f>
        <v>Standard</v>
      </c>
      <c r="G134" s="30" t="str">
        <f>INDEX(RawElecCD[Vent Type],MATCH(CONCATENATE(ElectCDSort[[#This Row],[Manufacturer]],ElectCDSort[[#This Row],[Model]]),'Raw Electric CD Costs'!$B$3:$B$429,0))</f>
        <v>Vented</v>
      </c>
      <c r="H134" s="18"/>
    </row>
    <row r="135" spans="2:8" x14ac:dyDescent="0.3">
      <c r="B135" s="47" t="s">
        <v>527</v>
      </c>
      <c r="C135" s="42" t="s">
        <v>505</v>
      </c>
      <c r="D135" s="9">
        <f>AVERAGEIFS(RawElecCD[Cost], RawElecCD[Manufacturer],ElectCDSort[[#This Row],[Manufacturer]],RawElecCD[Model],ElectCDSort[[#This Row],[Model]])</f>
        <v>1244.99</v>
      </c>
      <c r="E135" s="40">
        <f>INDEX(RawElecCD[Round Volts],MATCH(CONCATENATE(ElectCDSort[[#This Row],[Manufacturer]],ElectCDSort[[#This Row],[Model]]),'Raw Electric CD Costs'!$B$3:$B$429,0))</f>
        <v>240</v>
      </c>
      <c r="F135" s="5" t="str">
        <f>INDEX(RawElecCD[Drum Size],MATCH(CONCATENATE(ElectCDSort[[#This Row],[Manufacturer]],ElectCDSort[[#This Row],[Model]]),'Raw Electric CD Costs'!$B$3:$B$429,0))</f>
        <v>Standard</v>
      </c>
      <c r="G135" s="30" t="str">
        <f>INDEX(RawElecCD[Vent Type],MATCH(CONCATENATE(ElectCDSort[[#This Row],[Manufacturer]],ElectCDSort[[#This Row],[Model]]),'Raw Electric CD Costs'!$B$3:$B$429,0))</f>
        <v>Vented</v>
      </c>
      <c r="H135" s="18"/>
    </row>
    <row r="136" spans="2:8" x14ac:dyDescent="0.3">
      <c r="B136" s="47" t="s">
        <v>527</v>
      </c>
      <c r="C136" s="42" t="s">
        <v>826</v>
      </c>
      <c r="D136" s="9">
        <f>AVERAGEIFS(RawElecCD[Cost], RawElecCD[Manufacturer],ElectCDSort[[#This Row],[Manufacturer]],RawElecCD[Model],ElectCDSort[[#This Row],[Model]])</f>
        <v>1043.45</v>
      </c>
      <c r="E136" s="40">
        <f>INDEX(RawElecCD[Round Volts],MATCH(CONCATENATE(ElectCDSort[[#This Row],[Manufacturer]],ElectCDSort[[#This Row],[Model]]),'Raw Electric CD Costs'!$B$3:$B$429,0))</f>
        <v>240</v>
      </c>
      <c r="F136" s="5" t="str">
        <f>INDEX(RawElecCD[Drum Size],MATCH(CONCATENATE(ElectCDSort[[#This Row],[Manufacturer]],ElectCDSort[[#This Row],[Model]]),'Raw Electric CD Costs'!$B$3:$B$429,0))</f>
        <v>Standard</v>
      </c>
      <c r="G136" s="30" t="str">
        <f>INDEX(RawElecCD[Vent Type],MATCH(CONCATENATE(ElectCDSort[[#This Row],[Manufacturer]],ElectCDSort[[#This Row],[Model]]),'Raw Electric CD Costs'!$B$3:$B$429,0))</f>
        <v>Vented</v>
      </c>
      <c r="H136" s="18"/>
    </row>
    <row r="137" spans="2:8" x14ac:dyDescent="0.3">
      <c r="B137" s="47" t="s">
        <v>527</v>
      </c>
      <c r="C137" s="42" t="s">
        <v>806</v>
      </c>
      <c r="D137" s="9">
        <f>AVERAGEIFS(RawElecCD[Cost], RawElecCD[Manufacturer],ElectCDSort[[#This Row],[Manufacturer]],RawElecCD[Model],ElectCDSort[[#This Row],[Model]])</f>
        <v>983.56</v>
      </c>
      <c r="E137" s="40">
        <f>INDEX(RawElecCD[Round Volts],MATCH(CONCATENATE(ElectCDSort[[#This Row],[Manufacturer]],ElectCDSort[[#This Row],[Model]]),'Raw Electric CD Costs'!$B$3:$B$429,0))</f>
        <v>240</v>
      </c>
      <c r="F137" s="5" t="str">
        <f>INDEX(RawElecCD[Drum Size],MATCH(CONCATENATE(ElectCDSort[[#This Row],[Manufacturer]],ElectCDSort[[#This Row],[Model]]),'Raw Electric CD Costs'!$B$3:$B$429,0))</f>
        <v>Standard</v>
      </c>
      <c r="G137" s="30" t="str">
        <f>INDEX(RawElecCD[Vent Type],MATCH(CONCATENATE(ElectCDSort[[#This Row],[Manufacturer]],ElectCDSort[[#This Row],[Model]]),'Raw Electric CD Costs'!$B$3:$B$429,0))</f>
        <v>Vented</v>
      </c>
      <c r="H137" s="18"/>
    </row>
    <row r="138" spans="2:8" x14ac:dyDescent="0.3">
      <c r="B138" s="47" t="s">
        <v>527</v>
      </c>
      <c r="C138" s="42" t="s">
        <v>536</v>
      </c>
      <c r="D138" s="9">
        <f>AVERAGEIFS(RawElecCD[Cost], RawElecCD[Manufacturer],ElectCDSort[[#This Row],[Manufacturer]],RawElecCD[Model],ElectCDSort[[#This Row],[Model]])</f>
        <v>448.19</v>
      </c>
      <c r="E138" s="40">
        <f>INDEX(RawElecCD[Round Volts],MATCH(CONCATENATE(ElectCDSort[[#This Row],[Manufacturer]],ElectCDSort[[#This Row],[Model]]),'Raw Electric CD Costs'!$B$3:$B$429,0))</f>
        <v>120</v>
      </c>
      <c r="F138" s="5" t="str">
        <f>INDEX(RawElecCD[Drum Size],MATCH(CONCATENATE(ElectCDSort[[#This Row],[Manufacturer]],ElectCDSort[[#This Row],[Model]]),'Raw Electric CD Costs'!$B$3:$B$429,0))</f>
        <v>Compact</v>
      </c>
      <c r="G138" s="30" t="str">
        <f>INDEX(RawElecCD[Vent Type],MATCH(CONCATENATE(ElectCDSort[[#This Row],[Manufacturer]],ElectCDSort[[#This Row],[Model]]),'Raw Electric CD Costs'!$B$3:$B$429,0))</f>
        <v>Vented</v>
      </c>
      <c r="H138" s="18"/>
    </row>
    <row r="139" spans="2:8" x14ac:dyDescent="0.3">
      <c r="B139" s="47" t="s">
        <v>95</v>
      </c>
      <c r="C139" s="42" t="s">
        <v>670</v>
      </c>
      <c r="D139" s="9">
        <f>AVERAGEIFS(RawElecCD[Cost], RawElecCD[Manufacturer],ElectCDSort[[#This Row],[Manufacturer]],RawElecCD[Model],ElectCDSort[[#This Row],[Model]])</f>
        <v>475.19</v>
      </c>
      <c r="E139" s="40">
        <f>INDEX(RawElecCD[Round Volts],MATCH(CONCATENATE(ElectCDSort[[#This Row],[Manufacturer]],ElectCDSort[[#This Row],[Model]]),'Raw Electric CD Costs'!$B$3:$B$429,0))</f>
        <v>240</v>
      </c>
      <c r="F139" s="5" t="str">
        <f>INDEX(RawElecCD[Drum Size],MATCH(CONCATENATE(ElectCDSort[[#This Row],[Manufacturer]],ElectCDSort[[#This Row],[Model]]),'Raw Electric CD Costs'!$B$3:$B$429,0))</f>
        <v>Standard</v>
      </c>
      <c r="G139" s="30" t="str">
        <f>INDEX(RawElecCD[Vent Type],MATCH(CONCATENATE(ElectCDSort[[#This Row],[Manufacturer]],ElectCDSort[[#This Row],[Model]]),'Raw Electric CD Costs'!$B$3:$B$429,0))</f>
        <v>Ventless</v>
      </c>
      <c r="H139" s="18"/>
    </row>
    <row r="140" spans="2:8" x14ac:dyDescent="0.3">
      <c r="B140" s="47" t="s">
        <v>95</v>
      </c>
      <c r="C140" s="42" t="s">
        <v>245</v>
      </c>
      <c r="D140" s="9">
        <f>AVERAGEIFS(RawElecCD[Cost], RawElecCD[Manufacturer],ElectCDSort[[#This Row],[Manufacturer]],RawElecCD[Model],ElectCDSort[[#This Row],[Model]])</f>
        <v>534.59</v>
      </c>
      <c r="E140" s="40">
        <f>INDEX(RawElecCD[Round Volts],MATCH(CONCATENATE(ElectCDSort[[#This Row],[Manufacturer]],ElectCDSort[[#This Row],[Model]]),'Raw Electric CD Costs'!$B$3:$B$429,0))</f>
        <v>240</v>
      </c>
      <c r="F140" s="5" t="str">
        <f>INDEX(RawElecCD[Drum Size],MATCH(CONCATENATE(ElectCDSort[[#This Row],[Manufacturer]],ElectCDSort[[#This Row],[Model]]),'Raw Electric CD Costs'!$B$3:$B$429,0))</f>
        <v>Standard</v>
      </c>
      <c r="G140" s="30" t="str">
        <f>INDEX(RawElecCD[Vent Type],MATCH(CONCATENATE(ElectCDSort[[#This Row],[Manufacturer]],ElectCDSort[[#This Row],[Model]]),'Raw Electric CD Costs'!$B$3:$B$429,0))</f>
        <v>Ventless</v>
      </c>
      <c r="H140" s="18"/>
    </row>
    <row r="141" spans="2:8" x14ac:dyDescent="0.3">
      <c r="B141" s="47" t="s">
        <v>95</v>
      </c>
      <c r="C141" s="42" t="s">
        <v>713</v>
      </c>
      <c r="D141" s="9">
        <f>AVERAGEIFS(RawElecCD[Cost], RawElecCD[Manufacturer],ElectCDSort[[#This Row],[Manufacturer]],RawElecCD[Model],ElectCDSort[[#This Row],[Model]])</f>
        <v>475.19</v>
      </c>
      <c r="E141" s="40">
        <f>INDEX(RawElecCD[Round Volts],MATCH(CONCATENATE(ElectCDSort[[#This Row],[Manufacturer]],ElectCDSort[[#This Row],[Model]]),'Raw Electric CD Costs'!$B$3:$B$429,0))</f>
        <v>240</v>
      </c>
      <c r="F141" s="5" t="str">
        <f>INDEX(RawElecCD[Drum Size],MATCH(CONCATENATE(ElectCDSort[[#This Row],[Manufacturer]],ElectCDSort[[#This Row],[Model]]),'Raw Electric CD Costs'!$B$3:$B$429,0))</f>
        <v>Compact</v>
      </c>
      <c r="G141" s="30" t="str">
        <f>INDEX(RawElecCD[Vent Type],MATCH(CONCATENATE(ElectCDSort[[#This Row],[Manufacturer]],ElectCDSort[[#This Row],[Model]]),'Raw Electric CD Costs'!$B$3:$B$429,0))</f>
        <v>Ventless</v>
      </c>
      <c r="H141" s="18"/>
    </row>
    <row r="142" spans="2:8" x14ac:dyDescent="0.3">
      <c r="B142" s="47" t="s">
        <v>95</v>
      </c>
      <c r="C142" s="42" t="s">
        <v>131</v>
      </c>
      <c r="D142" s="9">
        <f>AVERAGEIFS(RawElecCD[Cost], RawElecCD[Manufacturer],ElectCDSort[[#This Row],[Manufacturer]],RawElecCD[Model],ElectCDSort[[#This Row],[Model]])</f>
        <v>552.59</v>
      </c>
      <c r="E142" s="40">
        <f>INDEX(RawElecCD[Round Volts],MATCH(CONCATENATE(ElectCDSort[[#This Row],[Manufacturer]],ElectCDSort[[#This Row],[Model]]),'Raw Electric CD Costs'!$B$3:$B$429,0))</f>
        <v>240</v>
      </c>
      <c r="F142" s="11" t="str">
        <f>INDEX(RawElecCD[Drum Size],MATCH(CONCATENATE(ElectCDSort[[#This Row],[Manufacturer]],ElectCDSort[[#This Row],[Model]]),'Raw Electric CD Costs'!$B$3:$B$429,0))</f>
        <v>Standard</v>
      </c>
      <c r="G142" s="30" t="str">
        <f>INDEX(RawElecCD[Vent Type],MATCH(CONCATENATE(ElectCDSort[[#This Row],[Manufacturer]],ElectCDSort[[#This Row],[Model]]),'Raw Electric CD Costs'!$B$3:$B$429,0))</f>
        <v>Ventless</v>
      </c>
      <c r="H142" s="18"/>
    </row>
    <row r="143" spans="2:8" x14ac:dyDescent="0.3">
      <c r="B143" s="47" t="s">
        <v>95</v>
      </c>
      <c r="C143" s="42" t="s">
        <v>578</v>
      </c>
      <c r="D143" s="9">
        <f>AVERAGEIFS(RawElecCD[Cost], RawElecCD[Manufacturer],ElectCDSort[[#This Row],[Manufacturer]],RawElecCD[Model],ElectCDSort[[#This Row],[Model]])</f>
        <v>593.99</v>
      </c>
      <c r="E143" s="40">
        <f>INDEX(RawElecCD[Round Volts],MATCH(CONCATENATE(ElectCDSort[[#This Row],[Manufacturer]],ElectCDSort[[#This Row],[Model]]),'Raw Electric CD Costs'!$B$3:$B$429,0))</f>
        <v>240</v>
      </c>
      <c r="F143" s="5" t="str">
        <f>INDEX(RawElecCD[Drum Size],MATCH(CONCATENATE(ElectCDSort[[#This Row],[Manufacturer]],ElectCDSort[[#This Row],[Model]]),'Raw Electric CD Costs'!$B$3:$B$429,0))</f>
        <v>Standard</v>
      </c>
      <c r="G143" s="30" t="str">
        <f>INDEX(RawElecCD[Vent Type],MATCH(CONCATENATE(ElectCDSort[[#This Row],[Manufacturer]],ElectCDSort[[#This Row],[Model]]),'Raw Electric CD Costs'!$B$3:$B$429,0))</f>
        <v>Ventless</v>
      </c>
      <c r="H143" s="18"/>
    </row>
    <row r="144" spans="2:8" x14ac:dyDescent="0.3">
      <c r="B144" s="47" t="s">
        <v>95</v>
      </c>
      <c r="C144" s="42" t="s">
        <v>745</v>
      </c>
      <c r="D144" s="9">
        <f>AVERAGEIFS(RawElecCD[Cost], RawElecCD[Manufacturer],ElectCDSort[[#This Row],[Manufacturer]],RawElecCD[Model],ElectCDSort[[#This Row],[Model]])</f>
        <v>534.59</v>
      </c>
      <c r="E144" s="40">
        <f>INDEX(RawElecCD[Round Volts],MATCH(CONCATENATE(ElectCDSort[[#This Row],[Manufacturer]],ElectCDSort[[#This Row],[Model]]),'Raw Electric CD Costs'!$B$3:$B$429,0))</f>
        <v>240</v>
      </c>
      <c r="F144" s="5" t="str">
        <f>INDEX(RawElecCD[Drum Size],MATCH(CONCATENATE(ElectCDSort[[#This Row],[Manufacturer]],ElectCDSort[[#This Row],[Model]]),'Raw Electric CD Costs'!$B$3:$B$429,0))</f>
        <v>Standard</v>
      </c>
      <c r="G144" s="30" t="str">
        <f>INDEX(RawElecCD[Vent Type],MATCH(CONCATENATE(ElectCDSort[[#This Row],[Manufacturer]],ElectCDSort[[#This Row],[Model]]),'Raw Electric CD Costs'!$B$3:$B$429,0))</f>
        <v>Ventless</v>
      </c>
      <c r="H144" s="18"/>
    </row>
    <row r="145" spans="2:8" x14ac:dyDescent="0.3">
      <c r="B145" s="47" t="s">
        <v>95</v>
      </c>
      <c r="C145" s="42" t="s">
        <v>142</v>
      </c>
      <c r="D145" s="9">
        <f>AVERAGEIFS(RawElecCD[Cost], RawElecCD[Manufacturer],ElectCDSort[[#This Row],[Manufacturer]],RawElecCD[Model],ElectCDSort[[#This Row],[Model]])</f>
        <v>644.99</v>
      </c>
      <c r="E145" s="40">
        <f>INDEX(RawElecCD[Round Volts],MATCH(CONCATENATE(ElectCDSort[[#This Row],[Manufacturer]],ElectCDSort[[#This Row],[Model]]),'Raw Electric CD Costs'!$B$3:$B$429,0))</f>
        <v>240</v>
      </c>
      <c r="F145" s="11" t="str">
        <f>INDEX(RawElecCD[Drum Size],MATCH(CONCATENATE(ElectCDSort[[#This Row],[Manufacturer]],ElectCDSort[[#This Row],[Model]]),'Raw Electric CD Costs'!$B$3:$B$429,0))</f>
        <v>Standard</v>
      </c>
      <c r="G145" s="30" t="str">
        <f>INDEX(RawElecCD[Vent Type],MATCH(CONCATENATE(ElectCDSort[[#This Row],[Manufacturer]],ElectCDSort[[#This Row],[Model]]),'Raw Electric CD Costs'!$B$3:$B$429,0))</f>
        <v>Ventless</v>
      </c>
      <c r="H145" s="18"/>
    </row>
    <row r="146" spans="2:8" x14ac:dyDescent="0.3">
      <c r="B146" s="47" t="s">
        <v>95</v>
      </c>
      <c r="C146" s="42" t="s">
        <v>152</v>
      </c>
      <c r="D146" s="9">
        <f>AVERAGEIFS(RawElecCD[Cost], RawElecCD[Manufacturer],ElectCDSort[[#This Row],[Manufacturer]],RawElecCD[Model],ElectCDSort[[#This Row],[Model]])</f>
        <v>592.99</v>
      </c>
      <c r="E146" s="40">
        <f>INDEX(RawElecCD[Round Volts],MATCH(CONCATENATE(ElectCDSort[[#This Row],[Manufacturer]],ElectCDSort[[#This Row],[Model]]),'Raw Electric CD Costs'!$B$3:$B$429,0))</f>
        <v>240</v>
      </c>
      <c r="F146" s="11" t="str">
        <f>INDEX(RawElecCD[Drum Size],MATCH(CONCATENATE(ElectCDSort[[#This Row],[Manufacturer]],ElectCDSort[[#This Row],[Model]]),'Raw Electric CD Costs'!$B$3:$B$429,0))</f>
        <v>Standard</v>
      </c>
      <c r="G146" s="30" t="str">
        <f>INDEX(RawElecCD[Vent Type],MATCH(CONCATENATE(ElectCDSort[[#This Row],[Manufacturer]],ElectCDSort[[#This Row],[Model]]),'Raw Electric CD Costs'!$B$3:$B$429,0))</f>
        <v>Ventless</v>
      </c>
      <c r="H146" s="18"/>
    </row>
    <row r="147" spans="2:8" x14ac:dyDescent="0.3">
      <c r="B147" s="47" t="s">
        <v>95</v>
      </c>
      <c r="C147" s="42" t="s">
        <v>727</v>
      </c>
      <c r="D147" s="9">
        <f>AVERAGEIFS(RawElecCD[Cost], RawElecCD[Manufacturer],ElectCDSort[[#This Row],[Manufacturer]],RawElecCD[Model],ElectCDSort[[#This Row],[Model]])</f>
        <v>593.99</v>
      </c>
      <c r="E147" s="40">
        <f>INDEX(RawElecCD[Round Volts],MATCH(CONCATENATE(ElectCDSort[[#This Row],[Manufacturer]],ElectCDSort[[#This Row],[Model]]),'Raw Electric CD Costs'!$B$3:$B$429,0))</f>
        <v>240</v>
      </c>
      <c r="F147" s="5" t="str">
        <f>INDEX(RawElecCD[Drum Size],MATCH(CONCATENATE(ElectCDSort[[#This Row],[Manufacturer]],ElectCDSort[[#This Row],[Model]]),'Raw Electric CD Costs'!$B$3:$B$429,0))</f>
        <v>Standard</v>
      </c>
      <c r="G147" s="30" t="str">
        <f>INDEX(RawElecCD[Vent Type],MATCH(CONCATENATE(ElectCDSort[[#This Row],[Manufacturer]],ElectCDSort[[#This Row],[Model]]),'Raw Electric CD Costs'!$B$3:$B$429,0))</f>
        <v>Ventless</v>
      </c>
      <c r="H147" s="18"/>
    </row>
    <row r="148" spans="2:8" x14ac:dyDescent="0.3">
      <c r="B148" s="47" t="s">
        <v>95</v>
      </c>
      <c r="C148" s="42" t="s">
        <v>141</v>
      </c>
      <c r="D148" s="9">
        <f>AVERAGEIFS(RawElecCD[Cost], RawElecCD[Manufacturer],ElectCDSort[[#This Row],[Manufacturer]],RawElecCD[Model],ElectCDSort[[#This Row],[Model]])</f>
        <v>593.99</v>
      </c>
      <c r="E148" s="40">
        <f>INDEX(RawElecCD[Round Volts],MATCH(CONCATENATE(ElectCDSort[[#This Row],[Manufacturer]],ElectCDSort[[#This Row],[Model]]),'Raw Electric CD Costs'!$B$3:$B$429,0))</f>
        <v>240</v>
      </c>
      <c r="F148" s="5" t="str">
        <f>INDEX(RawElecCD[Drum Size],MATCH(CONCATENATE(ElectCDSort[[#This Row],[Manufacturer]],ElectCDSort[[#This Row],[Model]]),'Raw Electric CD Costs'!$B$3:$B$429,0))</f>
        <v>Compact</v>
      </c>
      <c r="G148" s="30" t="str">
        <f>INDEX(RawElecCD[Vent Type],MATCH(CONCATENATE(ElectCDSort[[#This Row],[Manufacturer]],ElectCDSort[[#This Row],[Model]]),'Raw Electric CD Costs'!$B$3:$B$429,0))</f>
        <v>Ventless</v>
      </c>
      <c r="H148" s="18"/>
    </row>
    <row r="149" spans="2:8" x14ac:dyDescent="0.3">
      <c r="B149" s="47" t="s">
        <v>95</v>
      </c>
      <c r="C149" s="42" t="s">
        <v>599</v>
      </c>
      <c r="D149" s="9">
        <f>AVERAGEIFS(RawElecCD[Cost], RawElecCD[Manufacturer],ElectCDSort[[#This Row],[Manufacturer]],RawElecCD[Model],ElectCDSort[[#This Row],[Model]])</f>
        <v>566.99</v>
      </c>
      <c r="E149" s="40">
        <f>INDEX(RawElecCD[Round Volts],MATCH(CONCATENATE(ElectCDSort[[#This Row],[Manufacturer]],ElectCDSort[[#This Row],[Model]]),'Raw Electric CD Costs'!$B$3:$B$429,0))</f>
        <v>240</v>
      </c>
      <c r="F149" s="5" t="str">
        <f>INDEX(RawElecCD[Drum Size],MATCH(CONCATENATE(ElectCDSort[[#This Row],[Manufacturer]],ElectCDSort[[#This Row],[Model]]),'Raw Electric CD Costs'!$B$3:$B$429,0))</f>
        <v>Standard</v>
      </c>
      <c r="G149" s="30" t="str">
        <f>INDEX(RawElecCD[Vent Type],MATCH(CONCATENATE(ElectCDSort[[#This Row],[Manufacturer]],ElectCDSort[[#This Row],[Model]]),'Raw Electric CD Costs'!$B$3:$B$429,0))</f>
        <v>Ventless</v>
      </c>
      <c r="H149" s="18"/>
    </row>
    <row r="150" spans="2:8" x14ac:dyDescent="0.3">
      <c r="B150" s="47" t="s">
        <v>95</v>
      </c>
      <c r="C150" s="42" t="s">
        <v>679</v>
      </c>
      <c r="D150" s="9">
        <f>AVERAGEIFS(RawElecCD[Cost], RawElecCD[Manufacturer],ElectCDSort[[#This Row],[Manufacturer]],RawElecCD[Model],ElectCDSort[[#This Row],[Model]])</f>
        <v>512.99</v>
      </c>
      <c r="E150" s="40">
        <f>INDEX(RawElecCD[Round Volts],MATCH(CONCATENATE(ElectCDSort[[#This Row],[Manufacturer]],ElectCDSort[[#This Row],[Model]]),'Raw Electric CD Costs'!$B$3:$B$429,0))</f>
        <v>240</v>
      </c>
      <c r="F150" s="5" t="str">
        <f>INDEX(RawElecCD[Drum Size],MATCH(CONCATENATE(ElectCDSort[[#This Row],[Manufacturer]],ElectCDSort[[#This Row],[Model]]),'Raw Electric CD Costs'!$B$3:$B$429,0))</f>
        <v>Standard</v>
      </c>
      <c r="G150" s="30" t="str">
        <f>INDEX(RawElecCD[Vent Type],MATCH(CONCATENATE(ElectCDSort[[#This Row],[Manufacturer]],ElectCDSort[[#This Row],[Model]]),'Raw Electric CD Costs'!$B$3:$B$429,0))</f>
        <v>Ventless</v>
      </c>
      <c r="H150" s="18"/>
    </row>
    <row r="151" spans="2:8" x14ac:dyDescent="0.3">
      <c r="B151" s="47" t="s">
        <v>95</v>
      </c>
      <c r="C151" s="42" t="s">
        <v>511</v>
      </c>
      <c r="D151" s="9">
        <f>AVERAGEIFS(RawElecCD[Cost], RawElecCD[Manufacturer],ElectCDSort[[#This Row],[Manufacturer]],RawElecCD[Model],ElectCDSort[[#This Row],[Model]])</f>
        <v>712.79</v>
      </c>
      <c r="E151" s="40">
        <f>INDEX(RawElecCD[Round Volts],MATCH(CONCATENATE(ElectCDSort[[#This Row],[Manufacturer]],ElectCDSort[[#This Row],[Model]]),'Raw Electric CD Costs'!$B$3:$B$429,0))</f>
        <v>240</v>
      </c>
      <c r="F151" s="5" t="str">
        <f>INDEX(RawElecCD[Drum Size],MATCH(CONCATENATE(ElectCDSort[[#This Row],[Manufacturer]],ElectCDSort[[#This Row],[Model]]),'Raw Electric CD Costs'!$B$3:$B$429,0))</f>
        <v>Standard</v>
      </c>
      <c r="G151" s="30" t="str">
        <f>INDEX(RawElecCD[Vent Type],MATCH(CONCATENATE(ElectCDSort[[#This Row],[Manufacturer]],ElectCDSort[[#This Row],[Model]]),'Raw Electric CD Costs'!$B$3:$B$429,0))</f>
        <v>Ventless</v>
      </c>
      <c r="H151" s="18"/>
    </row>
    <row r="152" spans="2:8" x14ac:dyDescent="0.3">
      <c r="B152" s="47" t="s">
        <v>95</v>
      </c>
      <c r="C152" s="42" t="s">
        <v>268</v>
      </c>
      <c r="D152" s="9">
        <f>AVERAGEIFS(RawElecCD[Cost], RawElecCD[Manufacturer],ElectCDSort[[#This Row],[Manufacturer]],RawElecCD[Model],ElectCDSort[[#This Row],[Model]])</f>
        <v>653.39</v>
      </c>
      <c r="E152" s="40">
        <f>INDEX(RawElecCD[Round Volts],MATCH(CONCATENATE(ElectCDSort[[#This Row],[Manufacturer]],ElectCDSort[[#This Row],[Model]]),'Raw Electric CD Costs'!$B$3:$B$429,0))</f>
        <v>240</v>
      </c>
      <c r="F152" s="5" t="str">
        <f>INDEX(RawElecCD[Drum Size],MATCH(CONCATENATE(ElectCDSort[[#This Row],[Manufacturer]],ElectCDSort[[#This Row],[Model]]),'Raw Electric CD Costs'!$B$3:$B$429,0))</f>
        <v>Standard</v>
      </c>
      <c r="G152" s="30" t="str">
        <f>INDEX(RawElecCD[Vent Type],MATCH(CONCATENATE(ElectCDSort[[#This Row],[Manufacturer]],ElectCDSort[[#This Row],[Model]]),'Raw Electric CD Costs'!$B$3:$B$429,0))</f>
        <v>Ventless</v>
      </c>
      <c r="H152" s="18"/>
    </row>
    <row r="153" spans="2:8" x14ac:dyDescent="0.3">
      <c r="B153" s="47" t="s">
        <v>95</v>
      </c>
      <c r="C153" s="42" t="s">
        <v>625</v>
      </c>
      <c r="D153" s="9">
        <f>AVERAGEIFS(RawElecCD[Cost], RawElecCD[Manufacturer],ElectCDSort[[#This Row],[Manufacturer]],RawElecCD[Model],ElectCDSort[[#This Row],[Model]])</f>
        <v>593.99</v>
      </c>
      <c r="E153" s="40">
        <f>INDEX(RawElecCD[Round Volts],MATCH(CONCATENATE(ElectCDSort[[#This Row],[Manufacturer]],ElectCDSort[[#This Row],[Model]]),'Raw Electric CD Costs'!$B$3:$B$429,0))</f>
        <v>240</v>
      </c>
      <c r="F153" s="5" t="str">
        <f>INDEX(RawElecCD[Drum Size],MATCH(CONCATENATE(ElectCDSort[[#This Row],[Manufacturer]],ElectCDSort[[#This Row],[Model]]),'Raw Electric CD Costs'!$B$3:$B$429,0))</f>
        <v>Standard</v>
      </c>
      <c r="G153" s="30" t="str">
        <f>INDEX(RawElecCD[Vent Type],MATCH(CONCATENATE(ElectCDSort[[#This Row],[Manufacturer]],ElectCDSort[[#This Row],[Model]]),'Raw Electric CD Costs'!$B$3:$B$429,0))</f>
        <v>Ventless</v>
      </c>
      <c r="H153" s="18"/>
    </row>
    <row r="154" spans="2:8" x14ac:dyDescent="0.3">
      <c r="B154" s="47" t="s">
        <v>95</v>
      </c>
      <c r="C154" s="42" t="s">
        <v>158</v>
      </c>
      <c r="D154" s="9">
        <f>AVERAGEIFS(RawElecCD[Cost], RawElecCD[Manufacturer],ElectCDSort[[#This Row],[Manufacturer]],RawElecCD[Model],ElectCDSort[[#This Row],[Model]])</f>
        <v>773.99</v>
      </c>
      <c r="E154" s="40">
        <f>INDEX(RawElecCD[Round Volts],MATCH(CONCATENATE(ElectCDSort[[#This Row],[Manufacturer]],ElectCDSort[[#This Row],[Model]]),'Raw Electric CD Costs'!$B$3:$B$429,0))</f>
        <v>240</v>
      </c>
      <c r="F154" s="11" t="str">
        <f>INDEX(RawElecCD[Drum Size],MATCH(CONCATENATE(ElectCDSort[[#This Row],[Manufacturer]],ElectCDSort[[#This Row],[Model]]),'Raw Electric CD Costs'!$B$3:$B$429,0))</f>
        <v>Standard</v>
      </c>
      <c r="G154" s="30" t="str">
        <f>INDEX(RawElecCD[Vent Type],MATCH(CONCATENATE(ElectCDSort[[#This Row],[Manufacturer]],ElectCDSort[[#This Row],[Model]]),'Raw Electric CD Costs'!$B$3:$B$429,0))</f>
        <v>Ventless</v>
      </c>
      <c r="H154" s="18"/>
    </row>
    <row r="155" spans="2:8" x14ac:dyDescent="0.3">
      <c r="B155" s="47" t="s">
        <v>95</v>
      </c>
      <c r="C155" s="42" t="s">
        <v>182</v>
      </c>
      <c r="D155" s="9">
        <f>AVERAGEIFS(RawElecCD[Cost], RawElecCD[Manufacturer],ElectCDSort[[#This Row],[Manufacturer]],RawElecCD[Model],ElectCDSort[[#This Row],[Model]])</f>
        <v>721.99</v>
      </c>
      <c r="E155" s="40">
        <f>INDEX(RawElecCD[Round Volts],MATCH(CONCATENATE(ElectCDSort[[#This Row],[Manufacturer]],ElectCDSort[[#This Row],[Model]]),'Raw Electric CD Costs'!$B$3:$B$429,0))</f>
        <v>240</v>
      </c>
      <c r="F155" s="11" t="str">
        <f>INDEX(RawElecCD[Drum Size],MATCH(CONCATENATE(ElectCDSort[[#This Row],[Manufacturer]],ElectCDSort[[#This Row],[Model]]),'Raw Electric CD Costs'!$B$3:$B$429,0))</f>
        <v>Standard</v>
      </c>
      <c r="G155" s="30" t="str">
        <f>INDEX(RawElecCD[Vent Type],MATCH(CONCATENATE(ElectCDSort[[#This Row],[Manufacturer]],ElectCDSort[[#This Row],[Model]]),'Raw Electric CD Costs'!$B$3:$B$429,0))</f>
        <v>Ventless</v>
      </c>
      <c r="H155" s="18"/>
    </row>
    <row r="156" spans="2:8" x14ac:dyDescent="0.3">
      <c r="B156" s="47" t="s">
        <v>95</v>
      </c>
      <c r="C156" s="42" t="s">
        <v>171</v>
      </c>
      <c r="D156" s="9">
        <f>AVERAGEIFS(RawElecCD[Cost], RawElecCD[Manufacturer],ElectCDSort[[#This Row],[Manufacturer]],RawElecCD[Model],ElectCDSort[[#This Row],[Model]])</f>
        <v>957.59</v>
      </c>
      <c r="E156" s="40">
        <f>INDEX(RawElecCD[Round Volts],MATCH(CONCATENATE(ElectCDSort[[#This Row],[Manufacturer]],ElectCDSort[[#This Row],[Model]]),'Raw Electric CD Costs'!$B$3:$B$429,0))</f>
        <v>240</v>
      </c>
      <c r="F156" s="11" t="str">
        <f>INDEX(RawElecCD[Drum Size],MATCH(CONCATENATE(ElectCDSort[[#This Row],[Manufacturer]],ElectCDSort[[#This Row],[Model]]),'Raw Electric CD Costs'!$B$3:$B$429,0))</f>
        <v>Standard</v>
      </c>
      <c r="G156" s="30" t="str">
        <f>INDEX(RawElecCD[Vent Type],MATCH(CONCATENATE(ElectCDSort[[#This Row],[Manufacturer]],ElectCDSort[[#This Row],[Model]]),'Raw Electric CD Costs'!$B$3:$B$429,0))</f>
        <v>Ventless</v>
      </c>
      <c r="H156" s="18"/>
    </row>
    <row r="157" spans="2:8" x14ac:dyDescent="0.3">
      <c r="B157" s="47" t="s">
        <v>95</v>
      </c>
      <c r="C157" s="42" t="s">
        <v>774</v>
      </c>
      <c r="D157" s="9">
        <f>AVERAGEIFS(RawElecCD[Cost], RawElecCD[Manufacturer],ElectCDSort[[#This Row],[Manufacturer]],RawElecCD[Model],ElectCDSort[[#This Row],[Model]])</f>
        <v>570.24</v>
      </c>
      <c r="E157" s="40">
        <f>INDEX(RawElecCD[Round Volts],MATCH(CONCATENATE(ElectCDSort[[#This Row],[Manufacturer]],ElectCDSort[[#This Row],[Model]]),'Raw Electric CD Costs'!$B$3:$B$429,0))</f>
        <v>240</v>
      </c>
      <c r="F157" s="5" t="str">
        <f>INDEX(RawElecCD[Drum Size],MATCH(CONCATENATE(ElectCDSort[[#This Row],[Manufacturer]],ElectCDSort[[#This Row],[Model]]),'Raw Electric CD Costs'!$B$3:$B$429,0))</f>
        <v>Standard</v>
      </c>
      <c r="G157" s="30" t="str">
        <f>INDEX(RawElecCD[Vent Type],MATCH(CONCATENATE(ElectCDSort[[#This Row],[Manufacturer]],ElectCDSort[[#This Row],[Model]]),'Raw Electric CD Costs'!$B$3:$B$429,0))</f>
        <v>Ventless</v>
      </c>
      <c r="H157" s="18"/>
    </row>
    <row r="158" spans="2:8" x14ac:dyDescent="0.3">
      <c r="B158" s="47" t="s">
        <v>95</v>
      </c>
      <c r="C158" s="42" t="s">
        <v>785</v>
      </c>
      <c r="D158" s="9">
        <f>AVERAGEIFS(RawElecCD[Cost], RawElecCD[Manufacturer],ElectCDSort[[#This Row],[Manufacturer]],RawElecCD[Model],ElectCDSort[[#This Row],[Model]])</f>
        <v>863.99</v>
      </c>
      <c r="E158" s="40">
        <f>INDEX(RawElecCD[Round Volts],MATCH(CONCATENATE(ElectCDSort[[#This Row],[Manufacturer]],ElectCDSort[[#This Row],[Model]]),'Raw Electric CD Costs'!$B$3:$B$429,0))</f>
        <v>120</v>
      </c>
      <c r="F158" s="5" t="str">
        <f>INDEX(RawElecCD[Drum Size],MATCH(CONCATENATE(ElectCDSort[[#This Row],[Manufacturer]],ElectCDSort[[#This Row],[Model]]),'Raw Electric CD Costs'!$B$3:$B$429,0))</f>
        <v>Compact</v>
      </c>
      <c r="G158" s="30" t="str">
        <f>INDEX(RawElecCD[Vent Type],MATCH(CONCATENATE(ElectCDSort[[#This Row],[Manufacturer]],ElectCDSort[[#This Row],[Model]]),'Raw Electric CD Costs'!$B$3:$B$429,0))</f>
        <v>Ventless</v>
      </c>
      <c r="H158" s="18"/>
    </row>
    <row r="159" spans="2:8" x14ac:dyDescent="0.3">
      <c r="B159" s="47" t="s">
        <v>95</v>
      </c>
      <c r="C159" s="42" t="s">
        <v>877</v>
      </c>
      <c r="D159" s="9">
        <f>AVERAGEIFS(RawElecCD[Cost], RawElecCD[Manufacturer],ElectCDSort[[#This Row],[Manufacturer]],RawElecCD[Model],ElectCDSort[[#This Row],[Model]])</f>
        <v>831.59</v>
      </c>
      <c r="E159" s="40">
        <f>INDEX(RawElecCD[Round Volts],MATCH(CONCATENATE(ElectCDSort[[#This Row],[Manufacturer]],ElectCDSort[[#This Row],[Model]]),'Raw Electric CD Costs'!$B$3:$B$429,0))</f>
        <v>240</v>
      </c>
      <c r="F159" s="5" t="str">
        <f>INDEX(RawElecCD[Drum Size],MATCH(CONCATENATE(ElectCDSort[[#This Row],[Manufacturer]],ElectCDSort[[#This Row],[Model]]),'Raw Electric CD Costs'!$B$3:$B$429,0))</f>
        <v>Standard</v>
      </c>
      <c r="G159" s="30" t="str">
        <f>INDEX(RawElecCD[Vent Type],MATCH(CONCATENATE(ElectCDSort[[#This Row],[Manufacturer]],ElectCDSort[[#This Row],[Model]]),'Raw Electric CD Costs'!$B$3:$B$429,0))</f>
        <v>Ventless</v>
      </c>
      <c r="H159" s="18"/>
    </row>
    <row r="160" spans="2:8" x14ac:dyDescent="0.3">
      <c r="B160" s="47" t="s">
        <v>95</v>
      </c>
      <c r="C160" s="42" t="s">
        <v>740</v>
      </c>
      <c r="D160" s="9">
        <f>AVERAGEIFS(RawElecCD[Cost], RawElecCD[Manufacturer],ElectCDSort[[#This Row],[Manufacturer]],RawElecCD[Model],ElectCDSort[[#This Row],[Model]])</f>
        <v>647.99</v>
      </c>
      <c r="E160" s="40">
        <f>INDEX(RawElecCD[Round Volts],MATCH(CONCATENATE(ElectCDSort[[#This Row],[Manufacturer]],ElectCDSort[[#This Row],[Model]]),'Raw Electric CD Costs'!$B$3:$B$429,0))</f>
        <v>240</v>
      </c>
      <c r="F160" s="5" t="str">
        <f>INDEX(RawElecCD[Drum Size],MATCH(CONCATENATE(ElectCDSort[[#This Row],[Manufacturer]],ElectCDSort[[#This Row],[Model]]),'Raw Electric CD Costs'!$B$3:$B$429,0))</f>
        <v>Standard</v>
      </c>
      <c r="G160" s="30" t="str">
        <f>INDEX(RawElecCD[Vent Type],MATCH(CONCATENATE(ElectCDSort[[#This Row],[Manufacturer]],ElectCDSort[[#This Row],[Model]]),'Raw Electric CD Costs'!$B$3:$B$429,0))</f>
        <v>Ventless</v>
      </c>
      <c r="H160" s="18"/>
    </row>
    <row r="161" spans="2:8" x14ac:dyDescent="0.3">
      <c r="B161" s="47" t="s">
        <v>95</v>
      </c>
      <c r="C161" s="42" t="s">
        <v>514</v>
      </c>
      <c r="D161" s="9">
        <f>AVERAGEIFS(RawElecCD[Cost], RawElecCD[Manufacturer],ElectCDSort[[#This Row],[Manufacturer]],RawElecCD[Model],ElectCDSort[[#This Row],[Model]])</f>
        <v>742.49</v>
      </c>
      <c r="E161" s="40">
        <f>INDEX(RawElecCD[Round Volts],MATCH(CONCATENATE(ElectCDSort[[#This Row],[Manufacturer]],ElectCDSort[[#This Row],[Model]]),'Raw Electric CD Costs'!$B$3:$B$429,0))</f>
        <v>240</v>
      </c>
      <c r="F161" s="5" t="str">
        <f>INDEX(RawElecCD[Drum Size],MATCH(CONCATENATE(ElectCDSort[[#This Row],[Manufacturer]],ElectCDSort[[#This Row],[Model]]),'Raw Electric CD Costs'!$B$3:$B$429,0))</f>
        <v>Standard</v>
      </c>
      <c r="G161" s="30" t="str">
        <f>INDEX(RawElecCD[Vent Type],MATCH(CONCATENATE(ElectCDSort[[#This Row],[Manufacturer]],ElectCDSort[[#This Row],[Model]]),'Raw Electric CD Costs'!$B$3:$B$429,0))</f>
        <v>Ventless</v>
      </c>
      <c r="H161" s="18"/>
    </row>
    <row r="162" spans="2:8" x14ac:dyDescent="0.3">
      <c r="B162" s="47" t="s">
        <v>95</v>
      </c>
      <c r="C162" s="42" t="s">
        <v>120</v>
      </c>
      <c r="D162" s="9">
        <f>AVERAGEIFS(RawElecCD[Cost], RawElecCD[Manufacturer],ElectCDSort[[#This Row],[Manufacturer]],RawElecCD[Model],ElectCDSort[[#This Row],[Model]])</f>
        <v>611.84</v>
      </c>
      <c r="E162" s="40">
        <f>INDEX(RawElecCD[Round Volts],MATCH(CONCATENATE(ElectCDSort[[#This Row],[Manufacturer]],ElectCDSort[[#This Row],[Model]]),'Raw Electric CD Costs'!$B$3:$B$429,0))</f>
        <v>240</v>
      </c>
      <c r="F162" s="11" t="str">
        <f>INDEX(RawElecCD[Drum Size],MATCH(CONCATENATE(ElectCDSort[[#This Row],[Manufacturer]],ElectCDSort[[#This Row],[Model]]),'Raw Electric CD Costs'!$B$3:$B$429,0))</f>
        <v>Standard</v>
      </c>
      <c r="G162" s="30" t="str">
        <f>INDEX(RawElecCD[Vent Type],MATCH(CONCATENATE(ElectCDSort[[#This Row],[Manufacturer]],ElectCDSort[[#This Row],[Model]]),'Raw Electric CD Costs'!$B$3:$B$429,0))</f>
        <v>Ventless</v>
      </c>
      <c r="H162" s="18"/>
    </row>
    <row r="163" spans="2:8" x14ac:dyDescent="0.3">
      <c r="B163" s="47" t="s">
        <v>95</v>
      </c>
      <c r="C163" s="42" t="s">
        <v>574</v>
      </c>
      <c r="D163" s="9">
        <f>AVERAGEIFS(RawElecCD[Cost], RawElecCD[Manufacturer],ElectCDSort[[#This Row],[Manufacturer]],RawElecCD[Model],ElectCDSort[[#This Row],[Model]])</f>
        <v>950.39</v>
      </c>
      <c r="E163" s="40">
        <f>INDEX(RawElecCD[Round Volts],MATCH(CONCATENATE(ElectCDSort[[#This Row],[Manufacturer]],ElectCDSort[[#This Row],[Model]]),'Raw Electric CD Costs'!$B$3:$B$429,0))</f>
        <v>240</v>
      </c>
      <c r="F163" s="5" t="str">
        <f>INDEX(RawElecCD[Drum Size],MATCH(CONCATENATE(ElectCDSort[[#This Row],[Manufacturer]],ElectCDSort[[#This Row],[Model]]),'Raw Electric CD Costs'!$B$3:$B$429,0))</f>
        <v>Standard</v>
      </c>
      <c r="G163" s="30" t="str">
        <f>INDEX(RawElecCD[Vent Type],MATCH(CONCATENATE(ElectCDSort[[#This Row],[Manufacturer]],ElectCDSort[[#This Row],[Model]]),'Raw Electric CD Costs'!$B$3:$B$429,0))</f>
        <v>Ventless</v>
      </c>
      <c r="H163" s="18"/>
    </row>
    <row r="164" spans="2:8" x14ac:dyDescent="0.3">
      <c r="B164" s="47" t="s">
        <v>95</v>
      </c>
      <c r="C164" s="42" t="s">
        <v>585</v>
      </c>
      <c r="D164" s="9">
        <f>AVERAGEIFS(RawElecCD[Cost], RawElecCD[Manufacturer],ElectCDSort[[#This Row],[Manufacturer]],RawElecCD[Model],ElectCDSort[[#This Row],[Model]])</f>
        <v>890.99</v>
      </c>
      <c r="E164" s="40">
        <f>INDEX(RawElecCD[Round Volts],MATCH(CONCATENATE(ElectCDSort[[#This Row],[Manufacturer]],ElectCDSort[[#This Row],[Model]]),'Raw Electric CD Costs'!$B$3:$B$429,0))</f>
        <v>240</v>
      </c>
      <c r="F164" s="5" t="str">
        <f>INDEX(RawElecCD[Drum Size],MATCH(CONCATENATE(ElectCDSort[[#This Row],[Manufacturer]],ElectCDSort[[#This Row],[Model]]),'Raw Electric CD Costs'!$B$3:$B$429,0))</f>
        <v>Standard</v>
      </c>
      <c r="G164" s="30" t="str">
        <f>INDEX(RawElecCD[Vent Type],MATCH(CONCATENATE(ElectCDSort[[#This Row],[Manufacturer]],ElectCDSort[[#This Row],[Model]]),'Raw Electric CD Costs'!$B$3:$B$429,0))</f>
        <v>Ventless</v>
      </c>
      <c r="H164" s="18"/>
    </row>
    <row r="165" spans="2:8" x14ac:dyDescent="0.3">
      <c r="B165" s="47" t="s">
        <v>95</v>
      </c>
      <c r="C165" s="42" t="s">
        <v>127</v>
      </c>
      <c r="D165" s="9">
        <f>AVERAGEIFS(RawElecCD[Cost], RawElecCD[Manufacturer],ElectCDSort[[#This Row],[Manufacturer]],RawElecCD[Model],ElectCDSort[[#This Row],[Model]])</f>
        <v>748.99</v>
      </c>
      <c r="E165" s="40">
        <f>INDEX(RawElecCD[Round Volts],MATCH(CONCATENATE(ElectCDSort[[#This Row],[Manufacturer]],ElectCDSort[[#This Row],[Model]]),'Raw Electric CD Costs'!$B$3:$B$429,0))</f>
        <v>240</v>
      </c>
      <c r="F165" s="11" t="str">
        <f>INDEX(RawElecCD[Drum Size],MATCH(CONCATENATE(ElectCDSort[[#This Row],[Manufacturer]],ElectCDSort[[#This Row],[Model]]),'Raw Electric CD Costs'!$B$3:$B$429,0))</f>
        <v>Standard</v>
      </c>
      <c r="G165" s="30" t="str">
        <f>INDEX(RawElecCD[Vent Type],MATCH(CONCATENATE(ElectCDSort[[#This Row],[Manufacturer]],ElectCDSort[[#This Row],[Model]]),'Raw Electric CD Costs'!$B$3:$B$429,0))</f>
        <v>Ventless</v>
      </c>
      <c r="H165" s="18"/>
    </row>
    <row r="166" spans="2:8" x14ac:dyDescent="0.3">
      <c r="B166" s="47" t="s">
        <v>95</v>
      </c>
      <c r="C166" s="42" t="s">
        <v>149</v>
      </c>
      <c r="D166" s="9">
        <f>AVERAGEIFS(RawElecCD[Cost], RawElecCD[Manufacturer],ElectCDSort[[#This Row],[Manufacturer]],RawElecCD[Model],ElectCDSort[[#This Row],[Model]])</f>
        <v>696.99</v>
      </c>
      <c r="E166" s="40">
        <f>INDEX(RawElecCD[Round Volts],MATCH(CONCATENATE(ElectCDSort[[#This Row],[Manufacturer]],ElectCDSort[[#This Row],[Model]]),'Raw Electric CD Costs'!$B$3:$B$429,0))</f>
        <v>240</v>
      </c>
      <c r="F166" s="11" t="str">
        <f>INDEX(RawElecCD[Drum Size],MATCH(CONCATENATE(ElectCDSort[[#This Row],[Manufacturer]],ElectCDSort[[#This Row],[Model]]),'Raw Electric CD Costs'!$B$3:$B$429,0))</f>
        <v>Standard</v>
      </c>
      <c r="G166" s="30" t="str">
        <f>INDEX(RawElecCD[Vent Type],MATCH(CONCATENATE(ElectCDSort[[#This Row],[Manufacturer]],ElectCDSort[[#This Row],[Model]]),'Raw Electric CD Costs'!$B$3:$B$429,0))</f>
        <v>Ventless</v>
      </c>
      <c r="H166" s="18"/>
    </row>
    <row r="167" spans="2:8" x14ac:dyDescent="0.3">
      <c r="B167" s="47" t="s">
        <v>95</v>
      </c>
      <c r="C167" s="42" t="s">
        <v>291</v>
      </c>
      <c r="D167" s="9">
        <f>AVERAGEIFS(RawElecCD[Cost], RawElecCD[Manufacturer],ElectCDSort[[#This Row],[Manufacturer]],RawElecCD[Model],ElectCDSort[[#This Row],[Model]])</f>
        <v>701.99</v>
      </c>
      <c r="E167" s="40">
        <f>INDEX(RawElecCD[Round Volts],MATCH(CONCATENATE(ElectCDSort[[#This Row],[Manufacturer]],ElectCDSort[[#This Row],[Model]]),'Raw Electric CD Costs'!$B$3:$B$429,0))</f>
        <v>240</v>
      </c>
      <c r="F167" s="5" t="str">
        <f>INDEX(RawElecCD[Drum Size],MATCH(CONCATENATE(ElectCDSort[[#This Row],[Manufacturer]],ElectCDSort[[#This Row],[Model]]),'Raw Electric CD Costs'!$B$3:$B$429,0))</f>
        <v>Standard</v>
      </c>
      <c r="G167" s="30" t="str">
        <f>INDEX(RawElecCD[Vent Type],MATCH(CONCATENATE(ElectCDSort[[#This Row],[Manufacturer]],ElectCDSort[[#This Row],[Model]]),'Raw Electric CD Costs'!$B$3:$B$429,0))</f>
        <v>Ventless</v>
      </c>
      <c r="H167" s="18"/>
    </row>
    <row r="168" spans="2:8" x14ac:dyDescent="0.3">
      <c r="B168" s="47" t="s">
        <v>95</v>
      </c>
      <c r="C168" s="42" t="s">
        <v>725</v>
      </c>
      <c r="D168" s="9">
        <f>AVERAGEIFS(RawElecCD[Cost], RawElecCD[Manufacturer],ElectCDSort[[#This Row],[Manufacturer]],RawElecCD[Model],ElectCDSort[[#This Row],[Model]])</f>
        <v>890.99</v>
      </c>
      <c r="E168" s="40">
        <f>INDEX(RawElecCD[Round Volts],MATCH(CONCATENATE(ElectCDSort[[#This Row],[Manufacturer]],ElectCDSort[[#This Row],[Model]]),'Raw Electric CD Costs'!$B$3:$B$429,0))</f>
        <v>240</v>
      </c>
      <c r="F168" s="5" t="str">
        <f>INDEX(RawElecCD[Drum Size],MATCH(CONCATENATE(ElectCDSort[[#This Row],[Manufacturer]],ElectCDSort[[#This Row],[Model]]),'Raw Electric CD Costs'!$B$3:$B$429,0))</f>
        <v>Standard</v>
      </c>
      <c r="G168" s="30" t="str">
        <f>INDEX(RawElecCD[Vent Type],MATCH(CONCATENATE(ElectCDSort[[#This Row],[Manufacturer]],ElectCDSort[[#This Row],[Model]]),'Raw Electric CD Costs'!$B$3:$B$429,0))</f>
        <v>Ventless</v>
      </c>
      <c r="H168" s="18"/>
    </row>
    <row r="169" spans="2:8" x14ac:dyDescent="0.3">
      <c r="B169" s="47" t="s">
        <v>95</v>
      </c>
      <c r="C169" s="42" t="s">
        <v>128</v>
      </c>
      <c r="D169" s="9">
        <f>AVERAGEIFS(RawElecCD[Cost], RawElecCD[Manufacturer],ElectCDSort[[#This Row],[Manufacturer]],RawElecCD[Model],ElectCDSort[[#This Row],[Model]])</f>
        <v>945.49</v>
      </c>
      <c r="E169" s="40">
        <f>INDEX(RawElecCD[Round Volts],MATCH(CONCATENATE(ElectCDSort[[#This Row],[Manufacturer]],ElectCDSort[[#This Row],[Model]]),'Raw Electric CD Costs'!$B$3:$B$429,0))</f>
        <v>240</v>
      </c>
      <c r="F169" s="11" t="str">
        <f>INDEX(RawElecCD[Drum Size],MATCH(CONCATENATE(ElectCDSort[[#This Row],[Manufacturer]],ElectCDSort[[#This Row],[Model]]),'Raw Electric CD Costs'!$B$3:$B$429,0))</f>
        <v>Standard</v>
      </c>
      <c r="G169" s="30" t="str">
        <f>INDEX(RawElecCD[Vent Type],MATCH(CONCATENATE(ElectCDSort[[#This Row],[Manufacturer]],ElectCDSort[[#This Row],[Model]]),'Raw Electric CD Costs'!$B$3:$B$429,0))</f>
        <v>Ventless</v>
      </c>
      <c r="H169" s="18"/>
    </row>
    <row r="170" spans="2:8" x14ac:dyDescent="0.3">
      <c r="B170" s="47" t="s">
        <v>95</v>
      </c>
      <c r="C170" s="42" t="s">
        <v>178</v>
      </c>
      <c r="D170" s="9">
        <f>AVERAGEIFS(RawElecCD[Cost], RawElecCD[Manufacturer],ElectCDSort[[#This Row],[Manufacturer]],RawElecCD[Model],ElectCDSort[[#This Row],[Model]])</f>
        <v>1069.19</v>
      </c>
      <c r="E170" s="40">
        <f>INDEX(RawElecCD[Round Volts],MATCH(CONCATENATE(ElectCDSort[[#This Row],[Manufacturer]],ElectCDSort[[#This Row],[Model]]),'Raw Electric CD Costs'!$B$3:$B$429,0))</f>
        <v>240</v>
      </c>
      <c r="F170" s="5" t="str">
        <f>INDEX(RawElecCD[Drum Size],MATCH(CONCATENATE(ElectCDSort[[#This Row],[Manufacturer]],ElectCDSort[[#This Row],[Model]]),'Raw Electric CD Costs'!$B$3:$B$429,0))</f>
        <v>Standard</v>
      </c>
      <c r="G170" s="30" t="str">
        <f>INDEX(RawElecCD[Vent Type],MATCH(CONCATENATE(ElectCDSort[[#This Row],[Manufacturer]],ElectCDSort[[#This Row],[Model]]),'Raw Electric CD Costs'!$B$3:$B$429,0))</f>
        <v>Ventless</v>
      </c>
      <c r="H170" s="18"/>
    </row>
    <row r="171" spans="2:8" x14ac:dyDescent="0.3">
      <c r="B171" s="47" t="s">
        <v>95</v>
      </c>
      <c r="C171" s="42" t="s">
        <v>764</v>
      </c>
      <c r="D171" s="9">
        <f>AVERAGEIFS(RawElecCD[Cost], RawElecCD[Manufacturer],ElectCDSort[[#This Row],[Manufacturer]],RawElecCD[Model],ElectCDSort[[#This Row],[Model]])</f>
        <v>1028.49</v>
      </c>
      <c r="E171" s="40">
        <f>INDEX(RawElecCD[Round Volts],MATCH(CONCATENATE(ElectCDSort[[#This Row],[Manufacturer]],ElectCDSort[[#This Row],[Model]]),'Raw Electric CD Costs'!$B$3:$B$429,0))</f>
        <v>240</v>
      </c>
      <c r="F171" s="5" t="str">
        <f>INDEX(RawElecCD[Drum Size],MATCH(CONCATENATE(ElectCDSort[[#This Row],[Manufacturer]],ElectCDSort[[#This Row],[Model]]),'Raw Electric CD Costs'!$B$3:$B$429,0))</f>
        <v>Standard</v>
      </c>
      <c r="G171" s="30" t="str">
        <f>INDEX(RawElecCD[Vent Type],MATCH(CONCATENATE(ElectCDSort[[#This Row],[Manufacturer]],ElectCDSort[[#This Row],[Model]]),'Raw Electric CD Costs'!$B$3:$B$429,0))</f>
        <v>Ventless</v>
      </c>
      <c r="H171" s="18"/>
    </row>
    <row r="172" spans="2:8" x14ac:dyDescent="0.3">
      <c r="B172" s="47" t="s">
        <v>95</v>
      </c>
      <c r="C172" s="42" t="s">
        <v>279</v>
      </c>
      <c r="D172" s="9">
        <f>AVERAGEIFS(RawElecCD[Cost], RawElecCD[Manufacturer],ElectCDSort[[#This Row],[Manufacturer]],RawElecCD[Model],ElectCDSort[[#This Row],[Model]])</f>
        <v>1187.99</v>
      </c>
      <c r="E172" s="40">
        <f>INDEX(RawElecCD[Round Volts],MATCH(CONCATENATE(ElectCDSort[[#This Row],[Manufacturer]],ElectCDSort[[#This Row],[Model]]),'Raw Electric CD Costs'!$B$3:$B$429,0))</f>
        <v>240</v>
      </c>
      <c r="F172" s="5" t="str">
        <f>INDEX(RawElecCD[Drum Size],MATCH(CONCATENATE(ElectCDSort[[#This Row],[Manufacturer]],ElectCDSort[[#This Row],[Model]]),'Raw Electric CD Costs'!$B$3:$B$429,0))</f>
        <v>Standard</v>
      </c>
      <c r="G172" s="30" t="str">
        <f>INDEX(RawElecCD[Vent Type],MATCH(CONCATENATE(ElectCDSort[[#This Row],[Manufacturer]],ElectCDSort[[#This Row],[Model]]),'Raw Electric CD Costs'!$B$3:$B$429,0))</f>
        <v>Ventless</v>
      </c>
      <c r="H172" s="18"/>
    </row>
    <row r="173" spans="2:8" x14ac:dyDescent="0.3">
      <c r="B173" s="47" t="s">
        <v>95</v>
      </c>
      <c r="C173" s="42" t="s">
        <v>638</v>
      </c>
      <c r="D173" s="9">
        <f>AVERAGEIFS(RawElecCD[Cost], RawElecCD[Manufacturer],ElectCDSort[[#This Row],[Manufacturer]],RawElecCD[Model],ElectCDSort[[#This Row],[Model]])</f>
        <v>623.69000000000005</v>
      </c>
      <c r="E173" s="40">
        <f>INDEX(RawElecCD[Round Volts],MATCH(CONCATENATE(ElectCDSort[[#This Row],[Manufacturer]],ElectCDSort[[#This Row],[Model]]),'Raw Electric CD Costs'!$B$3:$B$429,0))</f>
        <v>240</v>
      </c>
      <c r="F173" s="5" t="str">
        <f>INDEX(RawElecCD[Drum Size],MATCH(CONCATENATE(ElectCDSort[[#This Row],[Manufacturer]],ElectCDSort[[#This Row],[Model]]),'Raw Electric CD Costs'!$B$3:$B$429,0))</f>
        <v>Standard</v>
      </c>
      <c r="G173" s="30" t="str">
        <f>INDEX(RawElecCD[Vent Type],MATCH(CONCATENATE(ElectCDSort[[#This Row],[Manufacturer]],ElectCDSort[[#This Row],[Model]]),'Raw Electric CD Costs'!$B$3:$B$429,0))</f>
        <v>Ventless</v>
      </c>
      <c r="H173" s="18"/>
    </row>
    <row r="174" spans="2:8" x14ac:dyDescent="0.3">
      <c r="B174" s="47" t="s">
        <v>231</v>
      </c>
      <c r="C174" s="42" t="s">
        <v>245</v>
      </c>
      <c r="D174" s="9">
        <f>AVERAGEIFS(RawElecCD[Cost], RawElecCD[Manufacturer],ElectCDSort[[#This Row],[Manufacturer]],RawElecCD[Model],ElectCDSort[[#This Row],[Model]])</f>
        <v>648</v>
      </c>
      <c r="E174" s="40">
        <f>INDEX(RawElecCD[Round Volts],MATCH(CONCATENATE(ElectCDSort[[#This Row],[Manufacturer]],ElectCDSort[[#This Row],[Model]]),'Raw Electric CD Costs'!$B$3:$B$429,0))</f>
        <v>240</v>
      </c>
      <c r="F174" s="11" t="str">
        <f>INDEX(RawElecCD[Drum Size],MATCH(CONCATENATE(ElectCDSort[[#This Row],[Manufacturer]],ElectCDSort[[#This Row],[Model]]),'Raw Electric CD Costs'!$B$3:$B$429,0))</f>
        <v>Standard</v>
      </c>
      <c r="G174" s="30" t="str">
        <f>INDEX(RawElecCD[Vent Type],MATCH(CONCATENATE(ElectCDSort[[#This Row],[Manufacturer]],ElectCDSort[[#This Row],[Model]]),'Raw Electric CD Costs'!$B$3:$B$429,0))</f>
        <v>Ventless</v>
      </c>
      <c r="H174" s="18"/>
    </row>
    <row r="175" spans="2:8" x14ac:dyDescent="0.3">
      <c r="B175" s="47" t="s">
        <v>231</v>
      </c>
      <c r="C175" s="42" t="s">
        <v>131</v>
      </c>
      <c r="D175" s="9">
        <f>AVERAGEIFS(RawElecCD[Cost], RawElecCD[Manufacturer],ElectCDSort[[#This Row],[Manufacturer]],RawElecCD[Model],ElectCDSort[[#This Row],[Model]])</f>
        <v>628.20000000000005</v>
      </c>
      <c r="E175" s="40">
        <f>INDEX(RawElecCD[Round Volts],MATCH(CONCATENATE(ElectCDSort[[#This Row],[Manufacturer]],ElectCDSort[[#This Row],[Model]]),'Raw Electric CD Costs'!$B$3:$B$429,0))</f>
        <v>240</v>
      </c>
      <c r="F175" s="11" t="str">
        <f>INDEX(RawElecCD[Drum Size],MATCH(CONCATENATE(ElectCDSort[[#This Row],[Manufacturer]],ElectCDSort[[#This Row],[Model]]),'Raw Electric CD Costs'!$B$3:$B$429,0))</f>
        <v>Standard</v>
      </c>
      <c r="G175" s="30" t="str">
        <f>INDEX(RawElecCD[Vent Type],MATCH(CONCATENATE(ElectCDSort[[#This Row],[Manufacturer]],ElectCDSort[[#This Row],[Model]]),'Raw Electric CD Costs'!$B$3:$B$429,0))</f>
        <v>Ventless</v>
      </c>
      <c r="H175" s="18"/>
    </row>
    <row r="176" spans="2:8" x14ac:dyDescent="0.3">
      <c r="B176" s="47" t="s">
        <v>231</v>
      </c>
      <c r="C176" s="42" t="s">
        <v>152</v>
      </c>
      <c r="D176" s="9">
        <f>AVERAGEIFS(RawElecCD[Cost], RawElecCD[Manufacturer],ElectCDSort[[#This Row],[Manufacturer]],RawElecCD[Model],ElectCDSort[[#This Row],[Model]])</f>
        <v>698.4</v>
      </c>
      <c r="E176" s="40">
        <f>INDEX(RawElecCD[Round Volts],MATCH(CONCATENATE(ElectCDSort[[#This Row],[Manufacturer]],ElectCDSort[[#This Row],[Model]]),'Raw Electric CD Costs'!$B$3:$B$429,0))</f>
        <v>240</v>
      </c>
      <c r="F176" s="11" t="str">
        <f>INDEX(RawElecCD[Drum Size],MATCH(CONCATENATE(ElectCDSort[[#This Row],[Manufacturer]],ElectCDSort[[#This Row],[Model]]),'Raw Electric CD Costs'!$B$3:$B$429,0))</f>
        <v>Standard</v>
      </c>
      <c r="G176" s="30" t="str">
        <f>INDEX(RawElecCD[Vent Type],MATCH(CONCATENATE(ElectCDSort[[#This Row],[Manufacturer]],ElectCDSort[[#This Row],[Model]]),'Raw Electric CD Costs'!$B$3:$B$429,0))</f>
        <v>Ventless</v>
      </c>
      <c r="H176" s="18"/>
    </row>
    <row r="177" spans="2:8" x14ac:dyDescent="0.3">
      <c r="B177" s="47" t="s">
        <v>231</v>
      </c>
      <c r="C177" s="42" t="s">
        <v>141</v>
      </c>
      <c r="D177" s="9">
        <f>AVERAGEIFS(RawElecCD[Cost], RawElecCD[Manufacturer],ElectCDSort[[#This Row],[Manufacturer]],RawElecCD[Model],ElectCDSort[[#This Row],[Model]])</f>
        <v>798.3</v>
      </c>
      <c r="E177" s="40">
        <f>INDEX(RawElecCD[Round Volts],MATCH(CONCATENATE(ElectCDSort[[#This Row],[Manufacturer]],ElectCDSort[[#This Row],[Model]]),'Raw Electric CD Costs'!$B$3:$B$429,0))</f>
        <v>240</v>
      </c>
      <c r="F177" s="11" t="str">
        <f>INDEX(RawElecCD[Drum Size],MATCH(CONCATENATE(ElectCDSort[[#This Row],[Manufacturer]],ElectCDSort[[#This Row],[Model]]),'Raw Electric CD Costs'!$B$3:$B$429,0))</f>
        <v>Compact</v>
      </c>
      <c r="G177" s="30" t="str">
        <f>INDEX(RawElecCD[Vent Type],MATCH(CONCATENATE(ElectCDSort[[#This Row],[Manufacturer]],ElectCDSort[[#This Row],[Model]]),'Raw Electric CD Costs'!$B$3:$B$429,0))</f>
        <v>Ventless</v>
      </c>
      <c r="H177" s="18"/>
    </row>
    <row r="178" spans="2:8" x14ac:dyDescent="0.3">
      <c r="B178" s="47" t="s">
        <v>231</v>
      </c>
      <c r="C178" s="42" t="s">
        <v>268</v>
      </c>
      <c r="D178" s="9">
        <f>AVERAGEIFS(RawElecCD[Cost], RawElecCD[Manufacturer],ElectCDSort[[#This Row],[Manufacturer]],RawElecCD[Model],ElectCDSort[[#This Row],[Model]])</f>
        <v>798.3</v>
      </c>
      <c r="E178" s="40">
        <f>INDEX(RawElecCD[Round Volts],MATCH(CONCATENATE(ElectCDSort[[#This Row],[Manufacturer]],ElectCDSort[[#This Row],[Model]]),'Raw Electric CD Costs'!$B$3:$B$429,0))</f>
        <v>240</v>
      </c>
      <c r="F178" s="11" t="str">
        <f>INDEX(RawElecCD[Drum Size],MATCH(CONCATENATE(ElectCDSort[[#This Row],[Manufacturer]],ElectCDSort[[#This Row],[Model]]),'Raw Electric CD Costs'!$B$3:$B$429,0))</f>
        <v>Standard</v>
      </c>
      <c r="G178" s="30" t="str">
        <f>INDEX(RawElecCD[Vent Type],MATCH(CONCATENATE(ElectCDSort[[#This Row],[Manufacturer]],ElectCDSort[[#This Row],[Model]]),'Raw Electric CD Costs'!$B$3:$B$429,0))</f>
        <v>Ventless</v>
      </c>
      <c r="H178" s="18"/>
    </row>
    <row r="179" spans="2:8" x14ac:dyDescent="0.3">
      <c r="B179" s="47" t="s">
        <v>231</v>
      </c>
      <c r="C179" s="42" t="s">
        <v>158</v>
      </c>
      <c r="D179" s="9">
        <f>AVERAGEIFS(RawElecCD[Cost], RawElecCD[Manufacturer],ElectCDSort[[#This Row],[Manufacturer]],RawElecCD[Model],ElectCDSort[[#This Row],[Model]])</f>
        <v>898.2</v>
      </c>
      <c r="E179" s="40">
        <f>INDEX(RawElecCD[Round Volts],MATCH(CONCATENATE(ElectCDSort[[#This Row],[Manufacturer]],ElectCDSort[[#This Row],[Model]]),'Raw Electric CD Costs'!$B$3:$B$429,0))</f>
        <v>240</v>
      </c>
      <c r="F179" s="11" t="str">
        <f>INDEX(RawElecCD[Drum Size],MATCH(CONCATENATE(ElectCDSort[[#This Row],[Manufacturer]],ElectCDSort[[#This Row],[Model]]),'Raw Electric CD Costs'!$B$3:$B$429,0))</f>
        <v>Standard</v>
      </c>
      <c r="G179" s="30" t="str">
        <f>INDEX(RawElecCD[Vent Type],MATCH(CONCATENATE(ElectCDSort[[#This Row],[Manufacturer]],ElectCDSort[[#This Row],[Model]]),'Raw Electric CD Costs'!$B$3:$B$429,0))</f>
        <v>Ventless</v>
      </c>
      <c r="H179" s="18"/>
    </row>
    <row r="180" spans="2:8" x14ac:dyDescent="0.3">
      <c r="B180" s="47" t="s">
        <v>231</v>
      </c>
      <c r="C180" s="42" t="s">
        <v>149</v>
      </c>
      <c r="D180" s="9">
        <f>AVERAGEIFS(RawElecCD[Cost], RawElecCD[Manufacturer],ElectCDSort[[#This Row],[Manufacturer]],RawElecCD[Model],ElectCDSort[[#This Row],[Model]])</f>
        <v>798.3</v>
      </c>
      <c r="E180" s="40">
        <f>INDEX(RawElecCD[Round Volts],MATCH(CONCATENATE(ElectCDSort[[#This Row],[Manufacturer]],ElectCDSort[[#This Row],[Model]]),'Raw Electric CD Costs'!$B$3:$B$429,0))</f>
        <v>240</v>
      </c>
      <c r="F180" s="5" t="str">
        <f>INDEX(RawElecCD[Drum Size],MATCH(CONCATENATE(ElectCDSort[[#This Row],[Manufacturer]],ElectCDSort[[#This Row],[Model]]),'Raw Electric CD Costs'!$B$3:$B$429,0))</f>
        <v>Standard</v>
      </c>
      <c r="G180" s="30" t="str">
        <f>INDEX(RawElecCD[Vent Type],MATCH(CONCATENATE(ElectCDSort[[#This Row],[Manufacturer]],ElectCDSort[[#This Row],[Model]]),'Raw Electric CD Costs'!$B$3:$B$429,0))</f>
        <v>Ventless</v>
      </c>
      <c r="H180" s="18"/>
    </row>
    <row r="181" spans="2:8" x14ac:dyDescent="0.3">
      <c r="B181" s="47" t="s">
        <v>231</v>
      </c>
      <c r="C181" s="42" t="s">
        <v>291</v>
      </c>
      <c r="D181" s="9">
        <f>AVERAGEIFS(RawElecCD[Cost], RawElecCD[Manufacturer],ElectCDSort[[#This Row],[Manufacturer]],RawElecCD[Model],ElectCDSort[[#This Row],[Model]])</f>
        <v>998.1</v>
      </c>
      <c r="E181" s="40">
        <f>INDEX(RawElecCD[Round Volts],MATCH(CONCATENATE(ElectCDSort[[#This Row],[Manufacturer]],ElectCDSort[[#This Row],[Model]]),'Raw Electric CD Costs'!$B$3:$B$429,0))</f>
        <v>240</v>
      </c>
      <c r="F181" s="11" t="str">
        <f>INDEX(RawElecCD[Drum Size],MATCH(CONCATENATE(ElectCDSort[[#This Row],[Manufacturer]],ElectCDSort[[#This Row],[Model]]),'Raw Electric CD Costs'!$B$3:$B$429,0))</f>
        <v>Standard</v>
      </c>
      <c r="G181" s="30" t="str">
        <f>INDEX(RawElecCD[Vent Type],MATCH(CONCATENATE(ElectCDSort[[#This Row],[Manufacturer]],ElectCDSort[[#This Row],[Model]]),'Raw Electric CD Costs'!$B$3:$B$429,0))</f>
        <v>Ventless</v>
      </c>
      <c r="H181" s="18"/>
    </row>
    <row r="182" spans="2:8" x14ac:dyDescent="0.3">
      <c r="B182" s="47" t="s">
        <v>231</v>
      </c>
      <c r="C182" s="42" t="s">
        <v>128</v>
      </c>
      <c r="D182" s="9">
        <f>AVERAGEIFS(RawElecCD[Cost], RawElecCD[Manufacturer],ElectCDSort[[#This Row],[Manufacturer]],RawElecCD[Model],ElectCDSort[[#This Row],[Model]])</f>
        <v>998.1</v>
      </c>
      <c r="E182" s="40">
        <f>INDEX(RawElecCD[Round Volts],MATCH(CONCATENATE(ElectCDSort[[#This Row],[Manufacturer]],ElectCDSort[[#This Row],[Model]]),'Raw Electric CD Costs'!$B$3:$B$429,0))</f>
        <v>240</v>
      </c>
      <c r="F182" s="5" t="str">
        <f>INDEX(RawElecCD[Drum Size],MATCH(CONCATENATE(ElectCDSort[[#This Row],[Manufacturer]],ElectCDSort[[#This Row],[Model]]),'Raw Electric CD Costs'!$B$3:$B$429,0))</f>
        <v>Standard</v>
      </c>
      <c r="G182" s="30" t="str">
        <f>INDEX(RawElecCD[Vent Type],MATCH(CONCATENATE(ElectCDSort[[#This Row],[Manufacturer]],ElectCDSort[[#This Row],[Model]]),'Raw Electric CD Costs'!$B$3:$B$429,0))</f>
        <v>Ventless</v>
      </c>
      <c r="H182" s="18"/>
    </row>
    <row r="183" spans="2:8" x14ac:dyDescent="0.3">
      <c r="B183" s="47" t="s">
        <v>231</v>
      </c>
      <c r="C183" s="42" t="s">
        <v>178</v>
      </c>
      <c r="D183" s="9">
        <f>AVERAGEIFS(RawElecCD[Cost], RawElecCD[Manufacturer],ElectCDSort[[#This Row],[Manufacturer]],RawElecCD[Model],ElectCDSort[[#This Row],[Model]])</f>
        <v>1619.1</v>
      </c>
      <c r="E183" s="40">
        <f>INDEX(RawElecCD[Round Volts],MATCH(CONCATENATE(ElectCDSort[[#This Row],[Manufacturer]],ElectCDSort[[#This Row],[Model]]),'Raw Electric CD Costs'!$B$3:$B$429,0))</f>
        <v>240</v>
      </c>
      <c r="F183" s="11" t="str">
        <f>INDEX(RawElecCD[Drum Size],MATCH(CONCATENATE(ElectCDSort[[#This Row],[Manufacturer]],ElectCDSort[[#This Row],[Model]]),'Raw Electric CD Costs'!$B$3:$B$429,0))</f>
        <v>Standard</v>
      </c>
      <c r="G183" s="30" t="str">
        <f>INDEX(RawElecCD[Vent Type],MATCH(CONCATENATE(ElectCDSort[[#This Row],[Manufacturer]],ElectCDSort[[#This Row],[Model]]),'Raw Electric CD Costs'!$B$3:$B$429,0))</f>
        <v>Ventless</v>
      </c>
      <c r="H183" s="18"/>
    </row>
    <row r="184" spans="2:8" x14ac:dyDescent="0.3">
      <c r="B184" s="47" t="s">
        <v>236</v>
      </c>
      <c r="C184" s="42" t="s">
        <v>279</v>
      </c>
      <c r="D184" s="9">
        <f>AVERAGEIFS(RawElecCD[Cost], RawElecCD[Manufacturer],ElectCDSort[[#This Row],[Manufacturer]],RawElecCD[Model],ElectCDSort[[#This Row],[Model]])</f>
        <v>1799.1</v>
      </c>
      <c r="E184" s="40">
        <f>INDEX(RawElecCD[Round Volts],MATCH(CONCATENATE(ElectCDSort[[#This Row],[Manufacturer]],ElectCDSort[[#This Row],[Model]]),'Raw Electric CD Costs'!$B$3:$B$429,0))</f>
        <v>240</v>
      </c>
      <c r="F184" s="11" t="str">
        <f>INDEX(RawElecCD[Drum Size],MATCH(CONCATENATE(ElectCDSort[[#This Row],[Manufacturer]],ElectCDSort[[#This Row],[Model]]),'Raw Electric CD Costs'!$B$3:$B$429,0))</f>
        <v>Standard</v>
      </c>
      <c r="G184" s="30" t="str">
        <f>INDEX(RawElecCD[Vent Type],MATCH(CONCATENATE(ElectCDSort[[#This Row],[Manufacturer]],ElectCDSort[[#This Row],[Model]]),'Raw Electric CD Costs'!$B$3:$B$429,0))</f>
        <v>Ventless</v>
      </c>
      <c r="H184" s="18"/>
    </row>
    <row r="185" spans="2:8" x14ac:dyDescent="0.3">
      <c r="B185" s="47"/>
      <c r="C185" s="42"/>
      <c r="D185" s="9"/>
      <c r="E185" s="40"/>
      <c r="F185" s="11"/>
      <c r="G185" s="30"/>
      <c r="H185" s="18"/>
    </row>
    <row r="186" spans="2:8" x14ac:dyDescent="0.3">
      <c r="B186" s="47"/>
      <c r="C186" s="42"/>
      <c r="D186" s="9"/>
      <c r="E186" s="40"/>
      <c r="F186" s="11"/>
      <c r="G186" s="30"/>
      <c r="H186" s="18"/>
    </row>
    <row r="187" spans="2:8" x14ac:dyDescent="0.3">
      <c r="B187" s="47" t="s">
        <v>234</v>
      </c>
      <c r="C187" s="42" t="s">
        <v>270</v>
      </c>
      <c r="D187" s="9">
        <f>AVERAGEIFS(RawElecCD[Cost], RawElecCD[Manufacturer],ElectCDSort[[#This Row],[Manufacturer]],RawElecCD[Model],ElectCDSort[[#This Row],[Model]])</f>
        <v>332.4</v>
      </c>
      <c r="E187" s="40">
        <f>INDEX(RawElecCD[Round Volts],MATCH(CONCATENATE(ElectCDSort[[#This Row],[Manufacturer]],ElectCDSort[[#This Row],[Model]]),'Raw Electric CD Costs'!$B$3:$B$429,0))</f>
        <v>120</v>
      </c>
      <c r="F187" s="11" t="str">
        <f>INDEX(RawElecCD[Drum Size],MATCH(CONCATENATE(ElectCDSort[[#This Row],[Manufacturer]],ElectCDSort[[#This Row],[Model]]),'Raw Electric CD Costs'!$B$3:$B$429,0))</f>
        <v>Compact</v>
      </c>
      <c r="G187" s="30" t="str">
        <f>INDEX(RawElecCD[Vent Type],MATCH(CONCATENATE(ElectCDSort[[#This Row],[Manufacturer]],ElectCDSort[[#This Row],[Model]]),'Raw Electric CD Costs'!$B$3:$B$429,0))</f>
        <v>Ventless</v>
      </c>
      <c r="H187" s="18"/>
    </row>
    <row r="188" spans="2:8" x14ac:dyDescent="0.3">
      <c r="B188" s="47" t="s">
        <v>96</v>
      </c>
      <c r="C188" s="42" t="s">
        <v>534</v>
      </c>
      <c r="D188" s="9">
        <f>AVERAGEIFS(RawElecCD[Cost], RawElecCD[Manufacturer],ElectCDSort[[#This Row],[Manufacturer]],RawElecCD[Model],ElectCDSort[[#This Row],[Model]])</f>
        <v>431.99</v>
      </c>
      <c r="E188" s="40">
        <f>INDEX(RawElecCD[Round Volts],MATCH(CONCATENATE(ElectCDSort[[#This Row],[Manufacturer]],ElectCDSort[[#This Row],[Model]]),'Raw Electric CD Costs'!$B$3:$B$429,0))</f>
        <v>240</v>
      </c>
      <c r="F188" s="5" t="str">
        <f>INDEX(RawElecCD[Drum Size],MATCH(CONCATENATE(ElectCDSort[[#This Row],[Manufacturer]],ElectCDSort[[#This Row],[Model]]),'Raw Electric CD Costs'!$B$3:$B$429,0))</f>
        <v>Compact</v>
      </c>
      <c r="G188" s="30" t="str">
        <f>INDEX(RawElecCD[Vent Type],MATCH(CONCATENATE(ElectCDSort[[#This Row],[Manufacturer]],ElectCDSort[[#This Row],[Model]]),'Raw Electric CD Costs'!$B$3:$B$429,0))</f>
        <v>Vented</v>
      </c>
      <c r="H188" s="18"/>
    </row>
    <row r="189" spans="2:8" x14ac:dyDescent="0.3">
      <c r="B189" s="47" t="s">
        <v>96</v>
      </c>
      <c r="C189" s="42" t="s">
        <v>737</v>
      </c>
      <c r="D189" s="9">
        <f>AVERAGEIFS(RawElecCD[Cost], RawElecCD[Manufacturer],ElectCDSort[[#This Row],[Manufacturer]],RawElecCD[Model],ElectCDSort[[#This Row],[Model]])</f>
        <v>539.99</v>
      </c>
      <c r="E189" s="40">
        <f>INDEX(RawElecCD[Round Volts],MATCH(CONCATENATE(ElectCDSort[[#This Row],[Manufacturer]],ElectCDSort[[#This Row],[Model]]),'Raw Electric CD Costs'!$B$3:$B$429,0))</f>
        <v>240</v>
      </c>
      <c r="F189" s="5" t="str">
        <f>INDEX(RawElecCD[Drum Size],MATCH(CONCATENATE(ElectCDSort[[#This Row],[Manufacturer]],ElectCDSort[[#This Row],[Model]]),'Raw Electric CD Costs'!$B$3:$B$429,0))</f>
        <v>Standard</v>
      </c>
      <c r="G189" s="30" t="str">
        <f>INDEX(RawElecCD[Vent Type],MATCH(CONCATENATE(ElectCDSort[[#This Row],[Manufacturer]],ElectCDSort[[#This Row],[Model]]),'Raw Electric CD Costs'!$B$3:$B$429,0))</f>
        <v>Ventless</v>
      </c>
      <c r="H189" s="18"/>
    </row>
    <row r="190" spans="2:8" x14ac:dyDescent="0.3">
      <c r="B190" s="47" t="s">
        <v>96</v>
      </c>
      <c r="C190" s="42" t="s">
        <v>683</v>
      </c>
      <c r="D190" s="9">
        <f>AVERAGEIFS(RawElecCD[Cost], RawElecCD[Manufacturer],ElectCDSort[[#This Row],[Manufacturer]],RawElecCD[Model],ElectCDSort[[#This Row],[Model]])</f>
        <v>701.99</v>
      </c>
      <c r="E190" s="40">
        <f>INDEX(RawElecCD[Round Volts],MATCH(CONCATENATE(ElectCDSort[[#This Row],[Manufacturer]],ElectCDSort[[#This Row],[Model]]),'Raw Electric CD Costs'!$B$3:$B$429,0))</f>
        <v>240</v>
      </c>
      <c r="F190" s="5" t="str">
        <f>INDEX(RawElecCD[Drum Size],MATCH(CONCATENATE(ElectCDSort[[#This Row],[Manufacturer]],ElectCDSort[[#This Row],[Model]]),'Raw Electric CD Costs'!$B$3:$B$429,0))</f>
        <v>Standard</v>
      </c>
      <c r="G190" s="30" t="str">
        <f>INDEX(RawElecCD[Vent Type],MATCH(CONCATENATE(ElectCDSort[[#This Row],[Manufacturer]],ElectCDSort[[#This Row],[Model]]),'Raw Electric CD Costs'!$B$3:$B$429,0))</f>
        <v>Ventless</v>
      </c>
      <c r="H190" s="18"/>
    </row>
    <row r="191" spans="2:8" x14ac:dyDescent="0.3">
      <c r="B191" s="47" t="s">
        <v>96</v>
      </c>
      <c r="C191" s="42" t="s">
        <v>548</v>
      </c>
      <c r="D191" s="9">
        <f>AVERAGEIFS(RawElecCD[Cost], RawElecCD[Manufacturer],ElectCDSort[[#This Row],[Manufacturer]],RawElecCD[Model],ElectCDSort[[#This Row],[Model]])</f>
        <v>647.99</v>
      </c>
      <c r="E191" s="40">
        <f>INDEX(RawElecCD[Round Volts],MATCH(CONCATENATE(ElectCDSort[[#This Row],[Manufacturer]],ElectCDSort[[#This Row],[Model]]),'Raw Electric CD Costs'!$B$3:$B$429,0))</f>
        <v>240</v>
      </c>
      <c r="F191" s="5" t="str">
        <f>INDEX(RawElecCD[Drum Size],MATCH(CONCATENATE(ElectCDSort[[#This Row],[Manufacturer]],ElectCDSort[[#This Row],[Model]]),'Raw Electric CD Costs'!$B$3:$B$429,0))</f>
        <v>Standard</v>
      </c>
      <c r="G191" s="30" t="str">
        <f>INDEX(RawElecCD[Vent Type],MATCH(CONCATENATE(ElectCDSort[[#This Row],[Manufacturer]],ElectCDSort[[#This Row],[Model]]),'Raw Electric CD Costs'!$B$3:$B$429,0))</f>
        <v>Ventless</v>
      </c>
      <c r="H191" s="18"/>
    </row>
    <row r="192" spans="2:8" x14ac:dyDescent="0.3">
      <c r="B192" s="47" t="s">
        <v>96</v>
      </c>
      <c r="C192" s="42" t="s">
        <v>133</v>
      </c>
      <c r="D192" s="9">
        <f>AVERAGEIFS(RawElecCD[Cost], RawElecCD[Manufacturer],ElectCDSort[[#This Row],[Manufacturer]],RawElecCD[Model],ElectCDSort[[#This Row],[Model]])</f>
        <v>614.56000000000006</v>
      </c>
      <c r="E192" s="40">
        <f>INDEX(RawElecCD[Round Volts],MATCH(CONCATENATE(ElectCDSort[[#This Row],[Manufacturer]],ElectCDSort[[#This Row],[Model]]),'Raw Electric CD Costs'!$B$3:$B$429,0))</f>
        <v>240</v>
      </c>
      <c r="F192" s="11" t="str">
        <f>INDEX(RawElecCD[Drum Size],MATCH(CONCATENATE(ElectCDSort[[#This Row],[Manufacturer]],ElectCDSort[[#This Row],[Model]]),'Raw Electric CD Costs'!$B$3:$B$429,0))</f>
        <v>Standard</v>
      </c>
      <c r="G192" s="30" t="str">
        <f>INDEX(RawElecCD[Vent Type],MATCH(CONCATENATE(ElectCDSort[[#This Row],[Manufacturer]],ElectCDSort[[#This Row],[Model]]),'Raw Electric CD Costs'!$B$3:$B$429,0))</f>
        <v>Ventless</v>
      </c>
      <c r="H192" s="18"/>
    </row>
    <row r="193" spans="2:8" x14ac:dyDescent="0.3">
      <c r="B193" s="47" t="s">
        <v>96</v>
      </c>
      <c r="C193" s="42" t="s">
        <v>871</v>
      </c>
      <c r="D193" s="9">
        <f>AVERAGEIFS(RawElecCD[Cost], RawElecCD[Manufacturer],ElectCDSort[[#This Row],[Manufacturer]],RawElecCD[Model],ElectCDSort[[#This Row],[Model]])</f>
        <v>647.99</v>
      </c>
      <c r="E193" s="40">
        <f>INDEX(RawElecCD[Round Volts],MATCH(CONCATENATE(ElectCDSort[[#This Row],[Manufacturer]],ElectCDSort[[#This Row],[Model]]),'Raw Electric CD Costs'!$B$3:$B$429,0))</f>
        <v>240</v>
      </c>
      <c r="F193" s="5" t="str">
        <f>INDEX(RawElecCD[Drum Size],MATCH(CONCATENATE(ElectCDSort[[#This Row],[Manufacturer]],ElectCDSort[[#This Row],[Model]]),'Raw Electric CD Costs'!$B$3:$B$429,0))</f>
        <v>Standard</v>
      </c>
      <c r="G193" s="30" t="str">
        <f>INDEX(RawElecCD[Vent Type],MATCH(CONCATENATE(ElectCDSort[[#This Row],[Manufacturer]],ElectCDSort[[#This Row],[Model]]),'Raw Electric CD Costs'!$B$3:$B$429,0))</f>
        <v>Vented</v>
      </c>
      <c r="H193" s="18"/>
    </row>
    <row r="194" spans="2:8" x14ac:dyDescent="0.3">
      <c r="B194" s="47" t="s">
        <v>96</v>
      </c>
      <c r="C194" s="42" t="s">
        <v>857</v>
      </c>
      <c r="D194" s="9">
        <f>AVERAGEIFS(RawElecCD[Cost], RawElecCD[Manufacturer],ElectCDSort[[#This Row],[Manufacturer]],RawElecCD[Model],ElectCDSort[[#This Row],[Model]])</f>
        <v>701.99</v>
      </c>
      <c r="E194" s="40">
        <f>INDEX(RawElecCD[Round Volts],MATCH(CONCATENATE(ElectCDSort[[#This Row],[Manufacturer]],ElectCDSort[[#This Row],[Model]]),'Raw Electric CD Costs'!$B$3:$B$429,0))</f>
        <v>240</v>
      </c>
      <c r="F194" s="5" t="str">
        <f>INDEX(RawElecCD[Drum Size],MATCH(CONCATENATE(ElectCDSort[[#This Row],[Manufacturer]],ElectCDSort[[#This Row],[Model]]),'Raw Electric CD Costs'!$B$3:$B$429,0))</f>
        <v>Standard</v>
      </c>
      <c r="G194" s="30" t="str">
        <f>INDEX(RawElecCD[Vent Type],MATCH(CONCATENATE(ElectCDSort[[#This Row],[Manufacturer]],ElectCDSort[[#This Row],[Model]]),'Raw Electric CD Costs'!$B$3:$B$429,0))</f>
        <v>Vented</v>
      </c>
      <c r="H194" s="18"/>
    </row>
    <row r="195" spans="2:8" x14ac:dyDescent="0.3">
      <c r="B195" s="47" t="s">
        <v>96</v>
      </c>
      <c r="C195" s="42" t="s">
        <v>273</v>
      </c>
      <c r="D195" s="9">
        <f>AVERAGEIFS(RawElecCD[Cost], RawElecCD[Manufacturer],ElectCDSort[[#This Row],[Manufacturer]],RawElecCD[Model],ElectCDSort[[#This Row],[Model]])</f>
        <v>809.1</v>
      </c>
      <c r="E195" s="40">
        <f>INDEX(RawElecCD[Round Volts],MATCH(CONCATENATE(ElectCDSort[[#This Row],[Manufacturer]],ElectCDSort[[#This Row],[Model]]),'Raw Electric CD Costs'!$B$3:$B$429,0))</f>
        <v>240</v>
      </c>
      <c r="F195" s="11" t="str">
        <f>INDEX(RawElecCD[Drum Size],MATCH(CONCATENATE(ElectCDSort[[#This Row],[Manufacturer]],ElectCDSort[[#This Row],[Model]]),'Raw Electric CD Costs'!$B$3:$B$429,0))</f>
        <v>Standard</v>
      </c>
      <c r="G195" s="30" t="str">
        <f>INDEX(RawElecCD[Vent Type],MATCH(CONCATENATE(ElectCDSort[[#This Row],[Manufacturer]],ElectCDSort[[#This Row],[Model]]),'Raw Electric CD Costs'!$B$3:$B$429,0))</f>
        <v>Ventless</v>
      </c>
      <c r="H195" s="18"/>
    </row>
    <row r="196" spans="2:8" x14ac:dyDescent="0.3">
      <c r="B196" s="47" t="s">
        <v>96</v>
      </c>
      <c r="C196" s="42" t="s">
        <v>150</v>
      </c>
      <c r="D196" s="9">
        <f>AVERAGEIFS(RawElecCD[Cost], RawElecCD[Manufacturer],ElectCDSort[[#This Row],[Manufacturer]],RawElecCD[Model],ElectCDSort[[#This Row],[Model]])</f>
        <v>717.19333333333327</v>
      </c>
      <c r="E196" s="40">
        <f>INDEX(RawElecCD[Round Volts],MATCH(CONCATENATE(ElectCDSort[[#This Row],[Manufacturer]],ElectCDSort[[#This Row],[Model]]),'Raw Electric CD Costs'!$B$3:$B$429,0))</f>
        <v>240</v>
      </c>
      <c r="F196" s="11" t="str">
        <f>INDEX(RawElecCD[Drum Size],MATCH(CONCATENATE(ElectCDSort[[#This Row],[Manufacturer]],ElectCDSort[[#This Row],[Model]]),'Raw Electric CD Costs'!$B$3:$B$429,0))</f>
        <v>Standard</v>
      </c>
      <c r="G196" s="30" t="str">
        <f>INDEX(RawElecCD[Vent Type],MATCH(CONCATENATE(ElectCDSort[[#This Row],[Manufacturer]],ElectCDSort[[#This Row],[Model]]),'Raw Electric CD Costs'!$B$3:$B$429,0))</f>
        <v>Ventless</v>
      </c>
      <c r="H196" s="18"/>
    </row>
    <row r="197" spans="2:8" x14ac:dyDescent="0.3">
      <c r="B197" s="47" t="s">
        <v>96</v>
      </c>
      <c r="C197" s="42" t="s">
        <v>643</v>
      </c>
      <c r="D197" s="9">
        <f>AVERAGEIFS(RawElecCD[Cost], RawElecCD[Manufacturer],ElectCDSort[[#This Row],[Manufacturer]],RawElecCD[Model],ElectCDSort[[#This Row],[Model]])</f>
        <v>539.99</v>
      </c>
      <c r="E197" s="40">
        <f>INDEX(RawElecCD[Round Volts],MATCH(CONCATENATE(ElectCDSort[[#This Row],[Manufacturer]],ElectCDSort[[#This Row],[Model]]),'Raw Electric CD Costs'!$B$3:$B$429,0))</f>
        <v>240</v>
      </c>
      <c r="F197" s="5" t="str">
        <f>INDEX(RawElecCD[Drum Size],MATCH(CONCATENATE(ElectCDSort[[#This Row],[Manufacturer]],ElectCDSort[[#This Row],[Model]]),'Raw Electric CD Costs'!$B$3:$B$429,0))</f>
        <v>Standard</v>
      </c>
      <c r="G197" s="30" t="str">
        <f>INDEX(RawElecCD[Vent Type],MATCH(CONCATENATE(ElectCDSort[[#This Row],[Manufacturer]],ElectCDSort[[#This Row],[Model]]),'Raw Electric CD Costs'!$B$3:$B$429,0))</f>
        <v>Ventless</v>
      </c>
      <c r="H197" s="18"/>
    </row>
    <row r="198" spans="2:8" x14ac:dyDescent="0.3">
      <c r="B198" s="47" t="s">
        <v>96</v>
      </c>
      <c r="C198" s="42" t="s">
        <v>791</v>
      </c>
      <c r="D198" s="9">
        <f>AVERAGEIFS(RawElecCD[Cost], RawElecCD[Manufacturer],ElectCDSort[[#This Row],[Manufacturer]],RawElecCD[Model],ElectCDSort[[#This Row],[Model]])</f>
        <v>755.99</v>
      </c>
      <c r="E198" s="40">
        <f>INDEX(RawElecCD[Round Volts],MATCH(CONCATENATE(ElectCDSort[[#This Row],[Manufacturer]],ElectCDSort[[#This Row],[Model]]),'Raw Electric CD Costs'!$B$3:$B$429,0))</f>
        <v>240</v>
      </c>
      <c r="F198" s="5" t="str">
        <f>INDEX(RawElecCD[Drum Size],MATCH(CONCATENATE(ElectCDSort[[#This Row],[Manufacturer]],ElectCDSort[[#This Row],[Model]]),'Raw Electric CD Costs'!$B$3:$B$429,0))</f>
        <v>Standard</v>
      </c>
      <c r="G198" s="30" t="str">
        <f>INDEX(RawElecCD[Vent Type],MATCH(CONCATENATE(ElectCDSort[[#This Row],[Manufacturer]],ElectCDSort[[#This Row],[Model]]),'Raw Electric CD Costs'!$B$3:$B$429,0))</f>
        <v>Vented</v>
      </c>
      <c r="H198" s="18"/>
    </row>
    <row r="199" spans="2:8" x14ac:dyDescent="0.3">
      <c r="B199" s="47" t="s">
        <v>96</v>
      </c>
      <c r="C199" s="42" t="s">
        <v>800</v>
      </c>
      <c r="D199" s="9">
        <f>AVERAGEIFS(RawElecCD[Cost], RawElecCD[Manufacturer],ElectCDSort[[#This Row],[Manufacturer]],RawElecCD[Model],ElectCDSort[[#This Row],[Model]])</f>
        <v>701.99</v>
      </c>
      <c r="E199" s="40">
        <f>INDEX(RawElecCD[Round Volts],MATCH(CONCATENATE(ElectCDSort[[#This Row],[Manufacturer]],ElectCDSort[[#This Row],[Model]]),'Raw Electric CD Costs'!$B$3:$B$429,0))</f>
        <v>120</v>
      </c>
      <c r="F199" s="5" t="str">
        <f>INDEX(RawElecCD[Drum Size],MATCH(CONCATENATE(ElectCDSort[[#This Row],[Manufacturer]],ElectCDSort[[#This Row],[Model]]),'Raw Electric CD Costs'!$B$3:$B$429,0))</f>
        <v>Compact</v>
      </c>
      <c r="G199" s="30" t="str">
        <f>INDEX(RawElecCD[Vent Type],MATCH(CONCATENATE(ElectCDSort[[#This Row],[Manufacturer]],ElectCDSort[[#This Row],[Model]]),'Raw Electric CD Costs'!$B$3:$B$429,0))</f>
        <v>Ventless</v>
      </c>
      <c r="H199" s="18"/>
    </row>
    <row r="200" spans="2:8" x14ac:dyDescent="0.3">
      <c r="B200" s="47" t="s">
        <v>96</v>
      </c>
      <c r="C200" s="42" t="s">
        <v>259</v>
      </c>
      <c r="D200" s="9">
        <f>AVERAGEIFS(RawElecCD[Cost], RawElecCD[Manufacturer],ElectCDSort[[#This Row],[Manufacturer]],RawElecCD[Model],ElectCDSort[[#This Row],[Model]])</f>
        <v>899.1</v>
      </c>
      <c r="E200" s="40">
        <f>INDEX(RawElecCD[Round Volts],MATCH(CONCATENATE(ElectCDSort[[#This Row],[Manufacturer]],ElectCDSort[[#This Row],[Model]]),'Raw Electric CD Costs'!$B$3:$B$429,0))</f>
        <v>240</v>
      </c>
      <c r="F200" s="11" t="str">
        <f>INDEX(RawElecCD[Drum Size],MATCH(CONCATENATE(ElectCDSort[[#This Row],[Manufacturer]],ElectCDSort[[#This Row],[Model]]),'Raw Electric CD Costs'!$B$3:$B$429,0))</f>
        <v>Standard</v>
      </c>
      <c r="G200" s="30" t="str">
        <f>INDEX(RawElecCD[Vent Type],MATCH(CONCATENATE(ElectCDSort[[#This Row],[Manufacturer]],ElectCDSort[[#This Row],[Model]]),'Raw Electric CD Costs'!$B$3:$B$429,0))</f>
        <v>Ventless</v>
      </c>
      <c r="H200" s="18"/>
    </row>
    <row r="201" spans="2:8" x14ac:dyDescent="0.3">
      <c r="B201" s="47" t="s">
        <v>96</v>
      </c>
      <c r="C201" s="42" t="s">
        <v>550</v>
      </c>
      <c r="D201" s="9">
        <f>AVERAGEIFS(RawElecCD[Cost], RawElecCD[Manufacturer],ElectCDSort[[#This Row],[Manufacturer]],RawElecCD[Model],ElectCDSort[[#This Row],[Model]])</f>
        <v>431.99</v>
      </c>
      <c r="E201" s="40">
        <f>INDEX(RawElecCD[Round Volts],MATCH(CONCATENATE(ElectCDSort[[#This Row],[Manufacturer]],ElectCDSort[[#This Row],[Model]]),'Raw Electric CD Costs'!$B$3:$B$429,0))</f>
        <v>120</v>
      </c>
      <c r="F201" s="5" t="str">
        <f>INDEX(RawElecCD[Drum Size],MATCH(CONCATENATE(ElectCDSort[[#This Row],[Manufacturer]],ElectCDSort[[#This Row],[Model]]),'Raw Electric CD Costs'!$B$3:$B$429,0))</f>
        <v>Compact</v>
      </c>
      <c r="G201" s="30" t="str">
        <f>INDEX(RawElecCD[Vent Type],MATCH(CONCATENATE(ElectCDSort[[#This Row],[Manufacturer]],ElectCDSort[[#This Row],[Model]]),'Raw Electric CD Costs'!$B$3:$B$429,0))</f>
        <v>Ventless</v>
      </c>
      <c r="H201" s="18"/>
    </row>
    <row r="202" spans="2:8" x14ac:dyDescent="0.3">
      <c r="B202" s="47" t="s">
        <v>96</v>
      </c>
      <c r="C202" s="42" t="s">
        <v>867</v>
      </c>
      <c r="D202" s="9">
        <f>AVERAGEIFS(RawElecCD[Cost], RawElecCD[Manufacturer],ElectCDSort[[#This Row],[Manufacturer]],RawElecCD[Model],ElectCDSort[[#This Row],[Model]])</f>
        <v>782.99</v>
      </c>
      <c r="E202" s="40">
        <f>INDEX(RawElecCD[Round Volts],MATCH(CONCATENATE(ElectCDSort[[#This Row],[Manufacturer]],ElectCDSort[[#This Row],[Model]]),'Raw Electric CD Costs'!$B$3:$B$429,0))</f>
        <v>240</v>
      </c>
      <c r="F202" s="5" t="str">
        <f>INDEX(RawElecCD[Drum Size],MATCH(CONCATENATE(ElectCDSort[[#This Row],[Manufacturer]],ElectCDSort[[#This Row],[Model]]),'Raw Electric CD Costs'!$B$3:$B$429,0))</f>
        <v>Standard</v>
      </c>
      <c r="G202" s="30" t="str">
        <f>INDEX(RawElecCD[Vent Type],MATCH(CONCATENATE(ElectCDSort[[#This Row],[Manufacturer]],ElectCDSort[[#This Row],[Model]]),'Raw Electric CD Costs'!$B$3:$B$429,0))</f>
        <v>Ventless</v>
      </c>
      <c r="H202" s="18"/>
    </row>
    <row r="203" spans="2:8" x14ac:dyDescent="0.3">
      <c r="B203" s="47" t="s">
        <v>96</v>
      </c>
      <c r="C203" s="42" t="s">
        <v>283</v>
      </c>
      <c r="D203" s="9">
        <f>AVERAGEIFS(RawElecCD[Cost], RawElecCD[Manufacturer],ElectCDSort[[#This Row],[Manufacturer]],RawElecCD[Model],ElectCDSort[[#This Row],[Model]])</f>
        <v>1079.0999999999999</v>
      </c>
      <c r="E203" s="40">
        <f>INDEX(RawElecCD[Round Volts],MATCH(CONCATENATE(ElectCDSort[[#This Row],[Manufacturer]],ElectCDSort[[#This Row],[Model]]),'Raw Electric CD Costs'!$B$3:$B$429,0))</f>
        <v>240</v>
      </c>
      <c r="F203" s="11" t="str">
        <f>INDEX(RawElecCD[Drum Size],MATCH(CONCATENATE(ElectCDSort[[#This Row],[Manufacturer]],ElectCDSort[[#This Row],[Model]]),'Raw Electric CD Costs'!$B$3:$B$429,0))</f>
        <v>Standard</v>
      </c>
      <c r="G203" s="30" t="str">
        <f>INDEX(RawElecCD[Vent Type],MATCH(CONCATENATE(ElectCDSort[[#This Row],[Manufacturer]],ElectCDSort[[#This Row],[Model]]),'Raw Electric CD Costs'!$B$3:$B$429,0))</f>
        <v>Ventless</v>
      </c>
      <c r="H203" s="18"/>
    </row>
    <row r="204" spans="2:8" x14ac:dyDescent="0.3">
      <c r="B204" s="47" t="s">
        <v>96</v>
      </c>
      <c r="C204" s="42" t="s">
        <v>719</v>
      </c>
      <c r="D204" s="9">
        <f>AVERAGEIFS(RawElecCD[Cost], RawElecCD[Manufacturer],ElectCDSort[[#This Row],[Manufacturer]],RawElecCD[Model],ElectCDSort[[#This Row],[Model]])</f>
        <v>728.99</v>
      </c>
      <c r="E204" s="40">
        <f>INDEX(RawElecCD[Round Volts],MATCH(CONCATENATE(ElectCDSort[[#This Row],[Manufacturer]],ElectCDSort[[#This Row],[Model]]),'Raw Electric CD Costs'!$B$3:$B$429,0))</f>
        <v>240</v>
      </c>
      <c r="F204" s="5" t="str">
        <f>INDEX(RawElecCD[Drum Size],MATCH(CONCATENATE(ElectCDSort[[#This Row],[Manufacturer]],ElectCDSort[[#This Row],[Model]]),'Raw Electric CD Costs'!$B$3:$B$429,0))</f>
        <v>Standard</v>
      </c>
      <c r="G204" s="30" t="str">
        <f>INDEX(RawElecCD[Vent Type],MATCH(CONCATENATE(ElectCDSort[[#This Row],[Manufacturer]],ElectCDSort[[#This Row],[Model]]),'Raw Electric CD Costs'!$B$3:$B$429,0))</f>
        <v>Ventless</v>
      </c>
      <c r="H204" s="18"/>
    </row>
    <row r="205" spans="2:8" x14ac:dyDescent="0.3">
      <c r="B205" s="47" t="s">
        <v>96</v>
      </c>
      <c r="C205" s="42" t="s">
        <v>813</v>
      </c>
      <c r="D205" s="9">
        <f>AVERAGEIFS(RawElecCD[Cost], RawElecCD[Manufacturer],ElectCDSort[[#This Row],[Manufacturer]],RawElecCD[Model],ElectCDSort[[#This Row],[Model]])</f>
        <v>874.76</v>
      </c>
      <c r="E205" s="40">
        <f>INDEX(RawElecCD[Round Volts],MATCH(CONCATENATE(ElectCDSort[[#This Row],[Manufacturer]],ElectCDSort[[#This Row],[Model]]),'Raw Electric CD Costs'!$B$3:$B$429,0))</f>
        <v>240</v>
      </c>
      <c r="F205" s="5" t="str">
        <f>INDEX(RawElecCD[Drum Size],MATCH(CONCATENATE(ElectCDSort[[#This Row],[Manufacturer]],ElectCDSort[[#This Row],[Model]]),'Raw Electric CD Costs'!$B$3:$B$429,0))</f>
        <v>Standard</v>
      </c>
      <c r="G205" s="30" t="str">
        <f>INDEX(RawElecCD[Vent Type],MATCH(CONCATENATE(ElectCDSort[[#This Row],[Manufacturer]],ElectCDSort[[#This Row],[Model]]),'Raw Electric CD Costs'!$B$3:$B$429,0))</f>
        <v>Vented</v>
      </c>
      <c r="H205" s="18"/>
    </row>
    <row r="206" spans="2:8" x14ac:dyDescent="0.3">
      <c r="B206" s="47" t="s">
        <v>96</v>
      </c>
      <c r="C206" s="42" t="s">
        <v>559</v>
      </c>
      <c r="D206" s="9">
        <f>AVERAGEIFS(RawElecCD[Cost], RawElecCD[Manufacturer],ElectCDSort[[#This Row],[Manufacturer]],RawElecCD[Model],ElectCDSort[[#This Row],[Model]])</f>
        <v>458.99</v>
      </c>
      <c r="E206" s="40">
        <f>INDEX(RawElecCD[Round Volts],MATCH(CONCATENATE(ElectCDSort[[#This Row],[Manufacturer]],ElectCDSort[[#This Row],[Model]]),'Raw Electric CD Costs'!$B$3:$B$429,0))</f>
        <v>240</v>
      </c>
      <c r="F206" s="5" t="str">
        <f>INDEX(RawElecCD[Drum Size],MATCH(CONCATENATE(ElectCDSort[[#This Row],[Manufacturer]],ElectCDSort[[#This Row],[Model]]),'Raw Electric CD Costs'!$B$3:$B$429,0))</f>
        <v>Standard</v>
      </c>
      <c r="G206" s="30" t="str">
        <f>INDEX(RawElecCD[Vent Type],MATCH(CONCATENATE(ElectCDSort[[#This Row],[Manufacturer]],ElectCDSort[[#This Row],[Model]]),'Raw Electric CD Costs'!$B$3:$B$429,0))</f>
        <v>Ventless</v>
      </c>
      <c r="H206" s="18"/>
    </row>
    <row r="207" spans="2:8" x14ac:dyDescent="0.3">
      <c r="B207" s="47" t="s">
        <v>96</v>
      </c>
      <c r="C207" s="42" t="s">
        <v>124</v>
      </c>
      <c r="D207" s="9">
        <f>AVERAGEIFS(RawElecCD[Cost], RawElecCD[Manufacturer],ElectCDSort[[#This Row],[Manufacturer]],RawElecCD[Model],ElectCDSort[[#This Row],[Model]])</f>
        <v>542.17499999999995</v>
      </c>
      <c r="E207" s="40">
        <f>INDEX(RawElecCD[Round Volts],MATCH(CONCATENATE(ElectCDSort[[#This Row],[Manufacturer]],ElectCDSort[[#This Row],[Model]]),'Raw Electric CD Costs'!$B$3:$B$429,0))</f>
        <v>240</v>
      </c>
      <c r="F207" s="11" t="str">
        <f>INDEX(RawElecCD[Drum Size],MATCH(CONCATENATE(ElectCDSort[[#This Row],[Manufacturer]],ElectCDSort[[#This Row],[Model]]),'Raw Electric CD Costs'!$B$3:$B$429,0))</f>
        <v>Standard</v>
      </c>
      <c r="G207" s="30" t="str">
        <f>INDEX(RawElecCD[Vent Type],MATCH(CONCATENATE(ElectCDSort[[#This Row],[Manufacturer]],ElectCDSort[[#This Row],[Model]]),'Raw Electric CD Costs'!$B$3:$B$429,0))</f>
        <v>Ventless</v>
      </c>
      <c r="H207" s="18"/>
    </row>
    <row r="208" spans="2:8" x14ac:dyDescent="0.3">
      <c r="B208" s="47" t="s">
        <v>96</v>
      </c>
      <c r="C208" s="42" t="s">
        <v>159</v>
      </c>
      <c r="D208" s="9">
        <f>AVERAGEIFS(RawElecCD[Cost], RawElecCD[Manufacturer],ElectCDSort[[#This Row],[Manufacturer]],RawElecCD[Model],ElectCDSort[[#This Row],[Model]])</f>
        <v>549.39666666666665</v>
      </c>
      <c r="E208" s="40">
        <f>INDEX(RawElecCD[Round Volts],MATCH(CONCATENATE(ElectCDSort[[#This Row],[Manufacturer]],ElectCDSort[[#This Row],[Model]]),'Raw Electric CD Costs'!$B$3:$B$429,0))</f>
        <v>240</v>
      </c>
      <c r="F208" s="11" t="str">
        <f>INDEX(RawElecCD[Drum Size],MATCH(CONCATENATE(ElectCDSort[[#This Row],[Manufacturer]],ElectCDSort[[#This Row],[Model]]),'Raw Electric CD Costs'!$B$3:$B$429,0))</f>
        <v>Standard</v>
      </c>
      <c r="G208" s="30" t="str">
        <f>INDEX(RawElecCD[Vent Type],MATCH(CONCATENATE(ElectCDSort[[#This Row],[Manufacturer]],ElectCDSort[[#This Row],[Model]]),'Raw Electric CD Costs'!$B$3:$B$429,0))</f>
        <v>Ventless</v>
      </c>
      <c r="H208" s="18"/>
    </row>
    <row r="209" spans="2:8" x14ac:dyDescent="0.3">
      <c r="B209" s="47" t="s">
        <v>96</v>
      </c>
      <c r="C209" s="42" t="s">
        <v>828</v>
      </c>
      <c r="D209" s="9">
        <f>AVERAGEIFS(RawElecCD[Cost], RawElecCD[Manufacturer],ElectCDSort[[#This Row],[Manufacturer]],RawElecCD[Model],ElectCDSort[[#This Row],[Model]])</f>
        <v>539.97</v>
      </c>
      <c r="E209" s="40">
        <f>INDEX(RawElecCD[Round Volts],MATCH(CONCATENATE(ElectCDSort[[#This Row],[Manufacturer]],ElectCDSort[[#This Row],[Model]]),'Raw Electric CD Costs'!$B$3:$B$429,0))</f>
        <v>240</v>
      </c>
      <c r="F209" s="5" t="str">
        <f>INDEX(RawElecCD[Drum Size],MATCH(CONCATENATE(ElectCDSort[[#This Row],[Manufacturer]],ElectCDSort[[#This Row],[Model]]),'Raw Electric CD Costs'!$B$3:$B$429,0))</f>
        <v>Standard</v>
      </c>
      <c r="G209" s="30" t="str">
        <f>INDEX(RawElecCD[Vent Type],MATCH(CONCATENATE(ElectCDSort[[#This Row],[Manufacturer]],ElectCDSort[[#This Row],[Model]]),'Raw Electric CD Costs'!$B$3:$B$429,0))</f>
        <v>Ventless</v>
      </c>
      <c r="H209" s="18"/>
    </row>
    <row r="210" spans="2:8" x14ac:dyDescent="0.3">
      <c r="B210" s="47" t="s">
        <v>96</v>
      </c>
      <c r="C210" s="42" t="s">
        <v>631</v>
      </c>
      <c r="D210" s="9">
        <f>AVERAGEIFS(RawElecCD[Cost], RawElecCD[Manufacturer],ElectCDSort[[#This Row],[Manufacturer]],RawElecCD[Model],ElectCDSort[[#This Row],[Model]])</f>
        <v>593.46</v>
      </c>
      <c r="E210" s="40">
        <f>INDEX(RawElecCD[Round Volts],MATCH(CONCATENATE(ElectCDSort[[#This Row],[Manufacturer]],ElectCDSort[[#This Row],[Model]]),'Raw Electric CD Costs'!$B$3:$B$429,0))</f>
        <v>240</v>
      </c>
      <c r="F210" s="5" t="str">
        <f>INDEX(RawElecCD[Drum Size],MATCH(CONCATENATE(ElectCDSort[[#This Row],[Manufacturer]],ElectCDSort[[#This Row],[Model]]),'Raw Electric CD Costs'!$B$3:$B$429,0))</f>
        <v>Standard</v>
      </c>
      <c r="G210" s="30" t="str">
        <f>INDEX(RawElecCD[Vent Type],MATCH(CONCATENATE(ElectCDSort[[#This Row],[Manufacturer]],ElectCDSort[[#This Row],[Model]]),'Raw Electric CD Costs'!$B$3:$B$429,0))</f>
        <v>Vented</v>
      </c>
      <c r="H210" s="18"/>
    </row>
    <row r="211" spans="2:8" x14ac:dyDescent="0.3">
      <c r="B211" s="47" t="s">
        <v>96</v>
      </c>
      <c r="C211" s="42" t="s">
        <v>169</v>
      </c>
      <c r="D211" s="9">
        <f>AVERAGEIFS(RawElecCD[Cost], RawElecCD[Manufacturer],ElectCDSort[[#This Row],[Manufacturer]],RawElecCD[Model],ElectCDSort[[#This Row],[Model]])</f>
        <v>626.1633333333333</v>
      </c>
      <c r="E211" s="40">
        <f>INDEX(RawElecCD[Round Volts],MATCH(CONCATENATE(ElectCDSort[[#This Row],[Manufacturer]],ElectCDSort[[#This Row],[Model]]),'Raw Electric CD Costs'!$B$3:$B$429,0))</f>
        <v>240</v>
      </c>
      <c r="F211" s="11" t="str">
        <f>INDEX(RawElecCD[Drum Size],MATCH(CONCATENATE(ElectCDSort[[#This Row],[Manufacturer]],ElectCDSort[[#This Row],[Model]]),'Raw Electric CD Costs'!$B$3:$B$429,0))</f>
        <v>Standard</v>
      </c>
      <c r="G211" s="30" t="str">
        <f>INDEX(RawElecCD[Vent Type],MATCH(CONCATENATE(ElectCDSort[[#This Row],[Manufacturer]],ElectCDSort[[#This Row],[Model]]),'Raw Electric CD Costs'!$B$3:$B$429,0))</f>
        <v>Vented</v>
      </c>
      <c r="H211" s="18"/>
    </row>
    <row r="212" spans="2:8" x14ac:dyDescent="0.3">
      <c r="B212" s="47" t="s">
        <v>96</v>
      </c>
      <c r="C212" s="42" t="s">
        <v>501</v>
      </c>
      <c r="D212" s="9">
        <f>AVERAGEIFS(RawElecCD[Cost], RawElecCD[Manufacturer],ElectCDSort[[#This Row],[Manufacturer]],RawElecCD[Model],ElectCDSort[[#This Row],[Model]])</f>
        <v>755.99</v>
      </c>
      <c r="E212" s="40">
        <f>INDEX(RawElecCD[Round Volts],MATCH(CONCATENATE(ElectCDSort[[#This Row],[Manufacturer]],ElectCDSort[[#This Row],[Model]]),'Raw Electric CD Costs'!$B$3:$B$429,0))</f>
        <v>240</v>
      </c>
      <c r="F212" s="5" t="str">
        <f>INDEX(RawElecCD[Drum Size],MATCH(CONCATENATE(ElectCDSort[[#This Row],[Manufacturer]],ElectCDSort[[#This Row],[Model]]),'Raw Electric CD Costs'!$B$3:$B$429,0))</f>
        <v>Standard</v>
      </c>
      <c r="G212" s="30" t="str">
        <f>INDEX(RawElecCD[Vent Type],MATCH(CONCATENATE(ElectCDSort[[#This Row],[Manufacturer]],ElectCDSort[[#This Row],[Model]]),'Raw Electric CD Costs'!$B$3:$B$429,0))</f>
        <v>Vented</v>
      </c>
      <c r="H212" s="18"/>
    </row>
    <row r="213" spans="2:8" x14ac:dyDescent="0.3">
      <c r="B213" s="47" t="s">
        <v>96</v>
      </c>
      <c r="C213" s="42" t="s">
        <v>568</v>
      </c>
      <c r="D213" s="9">
        <f>AVERAGEIFS(RawElecCD[Cost], RawElecCD[Manufacturer],ElectCDSort[[#This Row],[Manufacturer]],RawElecCD[Model],ElectCDSort[[#This Row],[Model]])</f>
        <v>809.99</v>
      </c>
      <c r="E213" s="40">
        <f>INDEX(RawElecCD[Round Volts],MATCH(CONCATENATE(ElectCDSort[[#This Row],[Manufacturer]],ElectCDSort[[#This Row],[Model]]),'Raw Electric CD Costs'!$B$3:$B$429,0))</f>
        <v>240</v>
      </c>
      <c r="F213" s="5" t="str">
        <f>INDEX(RawElecCD[Drum Size],MATCH(CONCATENATE(ElectCDSort[[#This Row],[Manufacturer]],ElectCDSort[[#This Row],[Model]]),'Raw Electric CD Costs'!$B$3:$B$429,0))</f>
        <v>Standard</v>
      </c>
      <c r="G213" s="30" t="str">
        <f>INDEX(RawElecCD[Vent Type],MATCH(CONCATENATE(ElectCDSort[[#This Row],[Manufacturer]],ElectCDSort[[#This Row],[Model]]),'Raw Electric CD Costs'!$B$3:$B$429,0))</f>
        <v>Ventless</v>
      </c>
      <c r="H213" s="18"/>
    </row>
    <row r="214" spans="2:8" x14ac:dyDescent="0.3">
      <c r="B214" s="47" t="s">
        <v>96</v>
      </c>
      <c r="C214" s="42" t="s">
        <v>281</v>
      </c>
      <c r="D214" s="9">
        <f>AVERAGEIFS(RawElecCD[Cost], RawElecCD[Manufacturer],ElectCDSort[[#This Row],[Manufacturer]],RawElecCD[Model],ElectCDSort[[#This Row],[Model]])</f>
        <v>962.54499999999996</v>
      </c>
      <c r="E214" s="40">
        <f>INDEX(RawElecCD[Round Volts],MATCH(CONCATENATE(ElectCDSort[[#This Row],[Manufacturer]],ElectCDSort[[#This Row],[Model]]),'Raw Electric CD Costs'!$B$3:$B$429,0))</f>
        <v>240</v>
      </c>
      <c r="F214" s="11" t="str">
        <f>INDEX(RawElecCD[Drum Size],MATCH(CONCATENATE(ElectCDSort[[#This Row],[Manufacturer]],ElectCDSort[[#This Row],[Model]]),'Raw Electric CD Costs'!$B$3:$B$429,0))</f>
        <v>Standard</v>
      </c>
      <c r="G214" s="30" t="str">
        <f>INDEX(RawElecCD[Vent Type],MATCH(CONCATENATE(ElectCDSort[[#This Row],[Manufacturer]],ElectCDSort[[#This Row],[Model]]),'Raw Electric CD Costs'!$B$3:$B$429,0))</f>
        <v>Ventless</v>
      </c>
      <c r="H214" s="18"/>
    </row>
    <row r="215" spans="2:8" x14ac:dyDescent="0.3">
      <c r="B215" s="47" t="s">
        <v>96</v>
      </c>
      <c r="C215" s="42" t="s">
        <v>612</v>
      </c>
      <c r="D215" s="9">
        <f>AVERAGEIFS(RawElecCD[Cost], RawElecCD[Manufacturer],ElectCDSort[[#This Row],[Manufacturer]],RawElecCD[Model],ElectCDSort[[#This Row],[Model]])</f>
        <v>350.99</v>
      </c>
      <c r="E215" s="40">
        <f>INDEX(RawElecCD[Round Volts],MATCH(CONCATENATE(ElectCDSort[[#This Row],[Manufacturer]],ElectCDSort[[#This Row],[Model]]),'Raw Electric CD Costs'!$B$3:$B$429,0))</f>
        <v>240</v>
      </c>
      <c r="F215" s="5" t="str">
        <f>INDEX(RawElecCD[Drum Size],MATCH(CONCATENATE(ElectCDSort[[#This Row],[Manufacturer]],ElectCDSort[[#This Row],[Model]]),'Raw Electric CD Costs'!$B$3:$B$429,0))</f>
        <v>Standard</v>
      </c>
      <c r="G215" s="30" t="str">
        <f>INDEX(RawElecCD[Vent Type],MATCH(CONCATENATE(ElectCDSort[[#This Row],[Manufacturer]],ElectCDSort[[#This Row],[Model]]),'Raw Electric CD Costs'!$B$3:$B$429,0))</f>
        <v>Vented</v>
      </c>
      <c r="H215" s="18"/>
    </row>
    <row r="216" spans="2:8" x14ac:dyDescent="0.3">
      <c r="B216" s="47" t="s">
        <v>96</v>
      </c>
      <c r="C216" s="42" t="s">
        <v>294</v>
      </c>
      <c r="D216" s="9">
        <f>AVERAGEIFS(RawElecCD[Cost], RawElecCD[Manufacturer],ElectCDSort[[#This Row],[Manufacturer]],RawElecCD[Model],ElectCDSort[[#This Row],[Model]])</f>
        <v>443.25</v>
      </c>
      <c r="E216" s="40">
        <f>INDEX(RawElecCD[Round Volts],MATCH(CONCATENATE(ElectCDSort[[#This Row],[Manufacturer]],ElectCDSort[[#This Row],[Model]]),'Raw Electric CD Costs'!$B$3:$B$429,0))</f>
        <v>240</v>
      </c>
      <c r="F216" s="11" t="str">
        <f>INDEX(RawElecCD[Drum Size],MATCH(CONCATENATE(ElectCDSort[[#This Row],[Manufacturer]],ElectCDSort[[#This Row],[Model]]),'Raw Electric CD Costs'!$B$3:$B$429,0))</f>
        <v>Standard</v>
      </c>
      <c r="G216" s="30" t="str">
        <f>INDEX(RawElecCD[Vent Type],MATCH(CONCATENATE(ElectCDSort[[#This Row],[Manufacturer]],ElectCDSort[[#This Row],[Model]]),'Raw Electric CD Costs'!$B$3:$B$429,0))</f>
        <v>Ventless</v>
      </c>
      <c r="H216" s="18"/>
    </row>
    <row r="217" spans="2:8" x14ac:dyDescent="0.3">
      <c r="B217" s="47" t="s">
        <v>96</v>
      </c>
      <c r="C217" s="42" t="s">
        <v>659</v>
      </c>
      <c r="D217" s="9">
        <f>AVERAGEIFS(RawElecCD[Cost], RawElecCD[Manufacturer],ElectCDSort[[#This Row],[Manufacturer]],RawElecCD[Model],ElectCDSort[[#This Row],[Model]])</f>
        <v>436.32</v>
      </c>
      <c r="E217" s="40">
        <f>INDEX(RawElecCD[Round Volts],MATCH(CONCATENATE(ElectCDSort[[#This Row],[Manufacturer]],ElectCDSort[[#This Row],[Model]]),'Raw Electric CD Costs'!$B$3:$B$429,0))</f>
        <v>120</v>
      </c>
      <c r="F217" s="5" t="str">
        <f>INDEX(RawElecCD[Drum Size],MATCH(CONCATENATE(ElectCDSort[[#This Row],[Manufacturer]],ElectCDSort[[#This Row],[Model]]),'Raw Electric CD Costs'!$B$3:$B$429,0))</f>
        <v>Compact</v>
      </c>
      <c r="G217" s="30" t="str">
        <f>INDEX(RawElecCD[Vent Type],MATCH(CONCATENATE(ElectCDSort[[#This Row],[Manufacturer]],ElectCDSort[[#This Row],[Model]]),'Raw Electric CD Costs'!$B$3:$B$429,0))</f>
        <v>Vented</v>
      </c>
      <c r="H217" s="18"/>
    </row>
    <row r="218" spans="2:8" x14ac:dyDescent="0.3">
      <c r="B218" s="47" t="s">
        <v>96</v>
      </c>
      <c r="C218" s="42" t="s">
        <v>793</v>
      </c>
      <c r="D218" s="9">
        <f>AVERAGEIFS(RawElecCD[Cost], RawElecCD[Manufacturer],ElectCDSort[[#This Row],[Manufacturer]],RawElecCD[Model],ElectCDSort[[#This Row],[Model]])</f>
        <v>491.36</v>
      </c>
      <c r="E218" s="40">
        <f>INDEX(RawElecCD[Round Volts],MATCH(CONCATENATE(ElectCDSort[[#This Row],[Manufacturer]],ElectCDSort[[#This Row],[Model]]),'Raw Electric CD Costs'!$B$3:$B$429,0))</f>
        <v>240</v>
      </c>
      <c r="F218" s="5" t="str">
        <f>INDEX(RawElecCD[Drum Size],MATCH(CONCATENATE(ElectCDSort[[#This Row],[Manufacturer]],ElectCDSort[[#This Row],[Model]]),'Raw Electric CD Costs'!$B$3:$B$429,0))</f>
        <v>Standard</v>
      </c>
      <c r="G218" s="30" t="str">
        <f>INDEX(RawElecCD[Vent Type],MATCH(CONCATENATE(ElectCDSort[[#This Row],[Manufacturer]],ElectCDSort[[#This Row],[Model]]),'Raw Electric CD Costs'!$B$3:$B$429,0))</f>
        <v>Ventless</v>
      </c>
      <c r="H218" s="18"/>
    </row>
    <row r="219" spans="2:8" x14ac:dyDescent="0.3">
      <c r="B219" s="47" t="s">
        <v>96</v>
      </c>
      <c r="C219" s="42" t="s">
        <v>265</v>
      </c>
      <c r="D219" s="9">
        <f>AVERAGEIFS(RawElecCD[Cost], RawElecCD[Manufacturer],ElectCDSort[[#This Row],[Manufacturer]],RawElecCD[Model],ElectCDSort[[#This Row],[Model]])</f>
        <v>510.75</v>
      </c>
      <c r="E219" s="40">
        <f>INDEX(RawElecCD[Round Volts],MATCH(CONCATENATE(ElectCDSort[[#This Row],[Manufacturer]],ElectCDSort[[#This Row],[Model]]),'Raw Electric CD Costs'!$B$3:$B$429,0))</f>
        <v>240</v>
      </c>
      <c r="F219" s="11" t="str">
        <f>INDEX(RawElecCD[Drum Size],MATCH(CONCATENATE(ElectCDSort[[#This Row],[Manufacturer]],ElectCDSort[[#This Row],[Model]]),'Raw Electric CD Costs'!$B$3:$B$429,0))</f>
        <v>Standard</v>
      </c>
      <c r="G219" s="30" t="str">
        <f>INDEX(RawElecCD[Vent Type],MATCH(CONCATENATE(ElectCDSort[[#This Row],[Manufacturer]],ElectCDSort[[#This Row],[Model]]),'Raw Electric CD Costs'!$B$3:$B$429,0))</f>
        <v>Ventless</v>
      </c>
      <c r="H219" s="18"/>
    </row>
    <row r="220" spans="2:8" x14ac:dyDescent="0.3">
      <c r="B220" s="47" t="s">
        <v>96</v>
      </c>
      <c r="C220" s="42" t="s">
        <v>817</v>
      </c>
      <c r="D220" s="9">
        <f>AVERAGEIFS(RawElecCD[Cost], RawElecCD[Manufacturer],ElectCDSort[[#This Row],[Manufacturer]],RawElecCD[Model],ElectCDSort[[#This Row],[Model]])</f>
        <v>599.36</v>
      </c>
      <c r="E220" s="40">
        <f>INDEX(RawElecCD[Round Volts],MATCH(CONCATENATE(ElectCDSort[[#This Row],[Manufacturer]],ElectCDSort[[#This Row],[Model]]),'Raw Electric CD Costs'!$B$3:$B$429,0))</f>
        <v>240</v>
      </c>
      <c r="F220" s="5" t="str">
        <f>INDEX(RawElecCD[Drum Size],MATCH(CONCATENATE(ElectCDSort[[#This Row],[Manufacturer]],ElectCDSort[[#This Row],[Model]]),'Raw Electric CD Costs'!$B$3:$B$429,0))</f>
        <v>Standard</v>
      </c>
      <c r="G220" s="30" t="str">
        <f>INDEX(RawElecCD[Vent Type],MATCH(CONCATENATE(ElectCDSort[[#This Row],[Manufacturer]],ElectCDSort[[#This Row],[Model]]),'Raw Electric CD Costs'!$B$3:$B$429,0))</f>
        <v>Vented</v>
      </c>
      <c r="H220" s="18"/>
    </row>
    <row r="221" spans="2:8" x14ac:dyDescent="0.3">
      <c r="B221" s="47" t="s">
        <v>232</v>
      </c>
      <c r="C221" s="42" t="s">
        <v>286</v>
      </c>
      <c r="D221" s="9">
        <f>AVERAGEIFS(RawElecCD[Cost], RawElecCD[Manufacturer],ElectCDSort[[#This Row],[Manufacturer]],RawElecCD[Model],ElectCDSort[[#This Row],[Model]])</f>
        <v>269.49</v>
      </c>
      <c r="E221" s="40">
        <f>INDEX(RawElecCD[Round Volts],MATCH(CONCATENATE(ElectCDSort[[#This Row],[Manufacturer]],ElectCDSort[[#This Row],[Model]]),'Raw Electric CD Costs'!$B$3:$B$429,0))</f>
        <v>120</v>
      </c>
      <c r="F221" s="5" t="str">
        <f>INDEX(RawElecCD[Drum Size],MATCH(CONCATENATE(ElectCDSort[[#This Row],[Manufacturer]],ElectCDSort[[#This Row],[Model]]),'Raw Electric CD Costs'!$B$3:$B$429,0))</f>
        <v>Compact</v>
      </c>
      <c r="G221" s="30" t="str">
        <f>INDEX(RawElecCD[Vent Type],MATCH(CONCATENATE(ElectCDSort[[#This Row],[Manufacturer]],ElectCDSort[[#This Row],[Model]]),'Raw Electric CD Costs'!$B$3:$B$429,0))</f>
        <v>Vented</v>
      </c>
      <c r="H221" s="18"/>
    </row>
    <row r="222" spans="2:8" x14ac:dyDescent="0.3">
      <c r="B222" s="47" t="s">
        <v>232</v>
      </c>
      <c r="C222" s="42" t="s">
        <v>257</v>
      </c>
      <c r="D222" s="9">
        <f>AVERAGEIFS(RawElecCD[Cost], RawElecCD[Manufacturer],ElectCDSort[[#This Row],[Manufacturer]],RawElecCD[Model],ElectCDSort[[#This Row],[Model]])</f>
        <v>277.83</v>
      </c>
      <c r="E222" s="40">
        <f>INDEX(RawElecCD[Round Volts],MATCH(CONCATENATE(ElectCDSort[[#This Row],[Manufacturer]],ElectCDSort[[#This Row],[Model]]),'Raw Electric CD Costs'!$B$3:$B$429,0))</f>
        <v>120</v>
      </c>
      <c r="F222" s="11" t="str">
        <f>INDEX(RawElecCD[Drum Size],MATCH(CONCATENATE(ElectCDSort[[#This Row],[Manufacturer]],ElectCDSort[[#This Row],[Model]]),'Raw Electric CD Costs'!$B$3:$B$429,0))</f>
        <v>Compact</v>
      </c>
      <c r="G222" s="30" t="str">
        <f>INDEX(RawElecCD[Vent Type],MATCH(CONCATENATE(ElectCDSort[[#This Row],[Manufacturer]],ElectCDSort[[#This Row],[Model]]),'Raw Electric CD Costs'!$B$3:$B$429,0))</f>
        <v>Vented</v>
      </c>
      <c r="H222" s="18"/>
    </row>
    <row r="223" spans="2:8" x14ac:dyDescent="0.3">
      <c r="B223" s="47" t="s">
        <v>232</v>
      </c>
      <c r="C223" s="42" t="s">
        <v>293</v>
      </c>
      <c r="D223" s="9">
        <f>AVERAGEIFS(RawElecCD[Cost], RawElecCD[Manufacturer],ElectCDSort[[#This Row],[Manufacturer]],RawElecCD[Model],ElectCDSort[[#This Row],[Model]])</f>
        <v>269.99</v>
      </c>
      <c r="E223" s="40">
        <f>INDEX(RawElecCD[Round Volts],MATCH(CONCATENATE(ElectCDSort[[#This Row],[Manufacturer]],ElectCDSort[[#This Row],[Model]]),'Raw Electric CD Costs'!$B$3:$B$429,0))</f>
        <v>120</v>
      </c>
      <c r="F223" s="11" t="str">
        <f>INDEX(RawElecCD[Drum Size],MATCH(CONCATENATE(ElectCDSort[[#This Row],[Manufacturer]],ElectCDSort[[#This Row],[Model]]),'Raw Electric CD Costs'!$B$3:$B$429,0))</f>
        <v>Compact</v>
      </c>
      <c r="G223" s="30" t="str">
        <f>INDEX(RawElecCD[Vent Type],MATCH(CONCATENATE(ElectCDSort[[#This Row],[Manufacturer]],ElectCDSort[[#This Row],[Model]]),'Raw Electric CD Costs'!$B$3:$B$429,0))</f>
        <v>Vented</v>
      </c>
      <c r="H223" s="18"/>
    </row>
    <row r="224" spans="2:8" x14ac:dyDescent="0.3">
      <c r="B224" s="47" t="s">
        <v>232</v>
      </c>
      <c r="C224" s="42" t="s">
        <v>251</v>
      </c>
      <c r="D224" s="9">
        <f>AVERAGEIFS(RawElecCD[Cost], RawElecCD[Manufacturer],ElectCDSort[[#This Row],[Manufacturer]],RawElecCD[Model],ElectCDSort[[#This Row],[Model]])</f>
        <v>319.89999999999998</v>
      </c>
      <c r="E224" s="40">
        <f>INDEX(RawElecCD[Round Volts],MATCH(CONCATENATE(ElectCDSort[[#This Row],[Manufacturer]],ElectCDSort[[#This Row],[Model]]),'Raw Electric CD Costs'!$B$3:$B$429,0))</f>
        <v>120</v>
      </c>
      <c r="F224" s="11" t="str">
        <f>INDEX(RawElecCD[Drum Size],MATCH(CONCATENATE(ElectCDSort[[#This Row],[Manufacturer]],ElectCDSort[[#This Row],[Model]]),'Raw Electric CD Costs'!$B$3:$B$429,0))</f>
        <v>Compact</v>
      </c>
      <c r="G224" s="30" t="str">
        <f>INDEX(RawElecCD[Vent Type],MATCH(CONCATENATE(ElectCDSort[[#This Row],[Manufacturer]],ElectCDSort[[#This Row],[Model]]),'Raw Electric CD Costs'!$B$3:$B$429,0))</f>
        <v>Vented</v>
      </c>
      <c r="H224" s="18"/>
    </row>
    <row r="225" spans="2:8" x14ac:dyDescent="0.3">
      <c r="B225" s="47"/>
      <c r="C225" s="42"/>
      <c r="D225" s="9"/>
      <c r="E225" s="40"/>
      <c r="F225" s="5"/>
      <c r="G225" s="30"/>
      <c r="H225" s="18"/>
    </row>
    <row r="226" spans="2:8" x14ac:dyDescent="0.3">
      <c r="B226" s="47"/>
      <c r="C226" s="42"/>
      <c r="D226" s="9"/>
      <c r="E226" s="40"/>
      <c r="F226" s="11"/>
      <c r="G226" s="30"/>
      <c r="H226" s="18"/>
    </row>
    <row r="227" spans="2:8" x14ac:dyDescent="0.3">
      <c r="B227" s="47" t="s">
        <v>14</v>
      </c>
      <c r="C227" s="42" t="s">
        <v>180</v>
      </c>
      <c r="D227" s="9">
        <f>AVERAGEIFS(RawElecCD[Cost], RawElecCD[Manufacturer],ElectCDSort[[#This Row],[Manufacturer]],RawElecCD[Model],ElectCDSort[[#This Row],[Model]])</f>
        <v>846.45</v>
      </c>
      <c r="E227" s="40">
        <f>INDEX(RawElecCD[Round Volts],MATCH(CONCATENATE(ElectCDSort[[#This Row],[Manufacturer]],ElectCDSort[[#This Row],[Model]]),'Raw Electric CD Costs'!$B$3:$B$429,0))</f>
        <v>240</v>
      </c>
      <c r="F227" s="11" t="str">
        <f>INDEX(RawElecCD[Drum Size],MATCH(CONCATENATE(ElectCDSort[[#This Row],[Manufacturer]],ElectCDSort[[#This Row],[Model]]),'Raw Electric CD Costs'!$B$3:$B$429,0))</f>
        <v>Compact</v>
      </c>
      <c r="G227" s="30" t="str">
        <f>INDEX(RawElecCD[Vent Type],MATCH(CONCATENATE(ElectCDSort[[#This Row],[Manufacturer]],ElectCDSort[[#This Row],[Model]]),'Raw Electric CD Costs'!$B$3:$B$429,0))</f>
        <v>Ventless</v>
      </c>
      <c r="H227" s="18"/>
    </row>
    <row r="228" spans="2:8" x14ac:dyDescent="0.3">
      <c r="B228" s="47" t="s">
        <v>14</v>
      </c>
      <c r="C228" s="42" t="s">
        <v>707</v>
      </c>
      <c r="D228" s="9">
        <f>AVERAGEIFS(RawElecCD[Cost], RawElecCD[Manufacturer],ElectCDSort[[#This Row],[Manufacturer]],RawElecCD[Model],ElectCDSort[[#This Row],[Model]])</f>
        <v>593.99</v>
      </c>
      <c r="E228" s="40">
        <f>INDEX(RawElecCD[Round Volts],MATCH(CONCATENATE(ElectCDSort[[#This Row],[Manufacturer]],ElectCDSort[[#This Row],[Model]]),'Raw Electric CD Costs'!$B$3:$B$429,0))</f>
        <v>240</v>
      </c>
      <c r="F228" s="5" t="str">
        <f>INDEX(RawElecCD[Drum Size],MATCH(CONCATENATE(ElectCDSort[[#This Row],[Manufacturer]],ElectCDSort[[#This Row],[Model]]),'Raw Electric CD Costs'!$B$3:$B$429,0))</f>
        <v>Standard</v>
      </c>
      <c r="G228" s="30" t="str">
        <f>INDEX(RawElecCD[Vent Type],MATCH(CONCATENATE(ElectCDSort[[#This Row],[Manufacturer]],ElectCDSort[[#This Row],[Model]]),'Raw Electric CD Costs'!$B$3:$B$429,0))</f>
        <v>Ventless</v>
      </c>
      <c r="H228" s="18"/>
    </row>
    <row r="229" spans="2:8" x14ac:dyDescent="0.3">
      <c r="B229" s="47" t="s">
        <v>14</v>
      </c>
      <c r="C229" s="42" t="s">
        <v>47</v>
      </c>
      <c r="D229" s="9">
        <f>AVERAGEIFS(RawElecCD[Cost], RawElecCD[Manufacturer],ElectCDSort[[#This Row],[Manufacturer]],RawElecCD[Model],ElectCDSort[[#This Row],[Model]])</f>
        <v>946.8</v>
      </c>
      <c r="E229" s="40">
        <f>INDEX(RawElecCD[Round Volts],MATCH(CONCATENATE(ElectCDSort[[#This Row],[Manufacturer]],ElectCDSort[[#This Row],[Model]]),'Raw Electric CD Costs'!$B$3:$B$429,0))</f>
        <v>240</v>
      </c>
      <c r="F229" s="11" t="str">
        <f>INDEX(RawElecCD[Drum Size],MATCH(CONCATENATE(ElectCDSort[[#This Row],[Manufacturer]],ElectCDSort[[#This Row],[Model]]),'Raw Electric CD Costs'!$B$3:$B$429,0))</f>
        <v>Compact</v>
      </c>
      <c r="G229" s="30" t="str">
        <f>INDEX(RawElecCD[Vent Type],MATCH(CONCATENATE(ElectCDSort[[#This Row],[Manufacturer]],ElectCDSort[[#This Row],[Model]]),'Raw Electric CD Costs'!$B$3:$B$429,0))</f>
        <v>Ventless</v>
      </c>
      <c r="H229" s="18"/>
    </row>
    <row r="230" spans="2:8" x14ac:dyDescent="0.3">
      <c r="B230" s="47" t="s">
        <v>14</v>
      </c>
      <c r="C230" s="42" t="s">
        <v>58</v>
      </c>
      <c r="D230" s="9">
        <f>AVERAGEIFS(RawElecCD[Cost], RawElecCD[Manufacturer],ElectCDSort[[#This Row],[Manufacturer]],RawElecCD[Model],ElectCDSort[[#This Row],[Model]])</f>
        <v>1169.0999999999999</v>
      </c>
      <c r="E230" s="40">
        <f>INDEX(RawElecCD[Round Volts],MATCH(CONCATENATE(ElectCDSort[[#This Row],[Manufacturer]],ElectCDSort[[#This Row],[Model]]),'Raw Electric CD Costs'!$B$3:$B$429,0))</f>
        <v>240</v>
      </c>
      <c r="F230" s="11" t="str">
        <f>INDEX(RawElecCD[Drum Size],MATCH(CONCATENATE(ElectCDSort[[#This Row],[Manufacturer]],ElectCDSort[[#This Row],[Model]]),'Raw Electric CD Costs'!$B$3:$B$429,0))</f>
        <v>Compact</v>
      </c>
      <c r="G230" s="30" t="str">
        <f>INDEX(RawElecCD[Vent Type],MATCH(CONCATENATE(ElectCDSort[[#This Row],[Manufacturer]],ElectCDSort[[#This Row],[Model]]),'Raw Electric CD Costs'!$B$3:$B$429,0))</f>
        <v>Ventless</v>
      </c>
      <c r="H230" s="18"/>
    </row>
    <row r="231" spans="2:8" x14ac:dyDescent="0.3">
      <c r="B231" s="47" t="s">
        <v>14</v>
      </c>
      <c r="C231" s="42" t="s">
        <v>661</v>
      </c>
      <c r="D231" s="9">
        <f>AVERAGEIFS(RawElecCD[Cost], RawElecCD[Manufacturer],ElectCDSort[[#This Row],[Manufacturer]],RawElecCD[Model],ElectCDSort[[#This Row],[Model]])</f>
        <v>701.99</v>
      </c>
      <c r="E231" s="40">
        <f>INDEX(RawElecCD[Round Volts],MATCH(CONCATENATE(ElectCDSort[[#This Row],[Manufacturer]],ElectCDSort[[#This Row],[Model]]),'Raw Electric CD Costs'!$B$3:$B$429,0))</f>
        <v>240</v>
      </c>
      <c r="F231" s="5" t="str">
        <f>INDEX(RawElecCD[Drum Size],MATCH(CONCATENATE(ElectCDSort[[#This Row],[Manufacturer]],ElectCDSort[[#This Row],[Model]]),'Raw Electric CD Costs'!$B$3:$B$429,0))</f>
        <v>Standard</v>
      </c>
      <c r="G231" s="30" t="str">
        <f>INDEX(RawElecCD[Vent Type],MATCH(CONCATENATE(ElectCDSort[[#This Row],[Manufacturer]],ElectCDSort[[#This Row],[Model]]),'Raw Electric CD Costs'!$B$3:$B$429,0))</f>
        <v>Ventless</v>
      </c>
      <c r="H231" s="18"/>
    </row>
    <row r="232" spans="2:8" x14ac:dyDescent="0.3">
      <c r="B232" s="47" t="s">
        <v>14</v>
      </c>
      <c r="C232" s="42" t="s">
        <v>122</v>
      </c>
      <c r="D232" s="9">
        <f>AVERAGEIFS(RawElecCD[Cost], RawElecCD[Manufacturer],ElectCDSort[[#This Row],[Manufacturer]],RawElecCD[Model],ElectCDSort[[#This Row],[Model]])</f>
        <v>413.995</v>
      </c>
      <c r="E232" s="40">
        <f>INDEX(RawElecCD[Round Volts],MATCH(CONCATENATE(ElectCDSort[[#This Row],[Manufacturer]],ElectCDSort[[#This Row],[Model]]),'Raw Electric CD Costs'!$B$3:$B$429,0))</f>
        <v>240</v>
      </c>
      <c r="F232" s="11" t="str">
        <f>INDEX(RawElecCD[Drum Size],MATCH(CONCATENATE(ElectCDSort[[#This Row],[Manufacturer]],ElectCDSort[[#This Row],[Model]]),'Raw Electric CD Costs'!$B$3:$B$429,0))</f>
        <v>Standard</v>
      </c>
      <c r="G232" s="30" t="str">
        <f>INDEX(RawElecCD[Vent Type],MATCH(CONCATENATE(ElectCDSort[[#This Row],[Manufacturer]],ElectCDSort[[#This Row],[Model]]),'Raw Electric CD Costs'!$B$3:$B$429,0))</f>
        <v>Ventless</v>
      </c>
      <c r="H232" s="18"/>
    </row>
    <row r="233" spans="2:8" x14ac:dyDescent="0.3">
      <c r="B233" s="47" t="s">
        <v>14</v>
      </c>
      <c r="C233" s="42" t="s">
        <v>146</v>
      </c>
      <c r="D233" s="9">
        <f>AVERAGEIFS(RawElecCD[Cost], RawElecCD[Manufacturer],ElectCDSort[[#This Row],[Manufacturer]],RawElecCD[Model],ElectCDSort[[#This Row],[Model]])</f>
        <v>541.79500000000007</v>
      </c>
      <c r="E233" s="40">
        <f>INDEX(RawElecCD[Round Volts],MATCH(CONCATENATE(ElectCDSort[[#This Row],[Manufacturer]],ElectCDSort[[#This Row],[Model]]),'Raw Electric CD Costs'!$B$3:$B$429,0))</f>
        <v>240</v>
      </c>
      <c r="F233" s="11" t="str">
        <f>INDEX(RawElecCD[Drum Size],MATCH(CONCATENATE(ElectCDSort[[#This Row],[Manufacturer]],ElectCDSort[[#This Row],[Model]]),'Raw Electric CD Costs'!$B$3:$B$429,0))</f>
        <v>Standard</v>
      </c>
      <c r="G233" s="30" t="str">
        <f>INDEX(RawElecCD[Vent Type],MATCH(CONCATENATE(ElectCDSort[[#This Row],[Manufacturer]],ElectCDSort[[#This Row],[Model]]),'Raw Electric CD Costs'!$B$3:$B$429,0))</f>
        <v>Ventless</v>
      </c>
      <c r="H233" s="18"/>
    </row>
    <row r="234" spans="2:8" x14ac:dyDescent="0.3">
      <c r="B234" s="47" t="s">
        <v>14</v>
      </c>
      <c r="C234" s="42" t="s">
        <v>498</v>
      </c>
      <c r="D234" s="9">
        <f>AVERAGEIFS(RawElecCD[Cost], RawElecCD[Manufacturer],ElectCDSort[[#This Row],[Manufacturer]],RawElecCD[Model],ElectCDSort[[#This Row],[Model]])</f>
        <v>593.99</v>
      </c>
      <c r="E234" s="40">
        <f>INDEX(RawElecCD[Round Volts],MATCH(CONCATENATE(ElectCDSort[[#This Row],[Manufacturer]],ElectCDSort[[#This Row],[Model]]),'Raw Electric CD Costs'!$B$3:$B$429,0))</f>
        <v>240</v>
      </c>
      <c r="F234" s="5" t="str">
        <f>INDEX(RawElecCD[Drum Size],MATCH(CONCATENATE(ElectCDSort[[#This Row],[Manufacturer]],ElectCDSort[[#This Row],[Model]]),'Raw Electric CD Costs'!$B$3:$B$429,0))</f>
        <v>Standard</v>
      </c>
      <c r="G234" s="30" t="str">
        <f>INDEX(RawElecCD[Vent Type],MATCH(CONCATENATE(ElectCDSort[[#This Row],[Manufacturer]],ElectCDSort[[#This Row],[Model]]),'Raw Electric CD Costs'!$B$3:$B$429,0))</f>
        <v>Ventless</v>
      </c>
      <c r="H234" s="18"/>
    </row>
    <row r="235" spans="2:8" x14ac:dyDescent="0.3">
      <c r="B235" s="47" t="s">
        <v>14</v>
      </c>
      <c r="C235" s="42" t="s">
        <v>751</v>
      </c>
      <c r="D235" s="9">
        <f>AVERAGEIFS(RawElecCD[Cost], RawElecCD[Manufacturer],ElectCDSort[[#This Row],[Manufacturer]],RawElecCD[Model],ElectCDSort[[#This Row],[Model]])</f>
        <v>539.99</v>
      </c>
      <c r="E235" s="40">
        <f>INDEX(RawElecCD[Round Volts],MATCH(CONCATENATE(ElectCDSort[[#This Row],[Manufacturer]],ElectCDSort[[#This Row],[Model]]),'Raw Electric CD Costs'!$B$3:$B$429,0))</f>
        <v>240</v>
      </c>
      <c r="F235" s="5" t="str">
        <f>INDEX(RawElecCD[Drum Size],MATCH(CONCATENATE(ElectCDSort[[#This Row],[Manufacturer]],ElectCDSort[[#This Row],[Model]]),'Raw Electric CD Costs'!$B$3:$B$429,0))</f>
        <v>Compact</v>
      </c>
      <c r="G235" s="30" t="str">
        <f>INDEX(RawElecCD[Vent Type],MATCH(CONCATENATE(ElectCDSort[[#This Row],[Manufacturer]],ElectCDSort[[#This Row],[Model]]),'Raw Electric CD Costs'!$B$3:$B$429,0))</f>
        <v>Ventless</v>
      </c>
      <c r="H235" s="18"/>
    </row>
    <row r="236" spans="2:8" x14ac:dyDescent="0.3">
      <c r="B236" s="47" t="s">
        <v>14</v>
      </c>
      <c r="C236" s="42" t="s">
        <v>757</v>
      </c>
      <c r="D236" s="9">
        <f>AVERAGEIFS(RawElecCD[Cost], RawElecCD[Manufacturer],ElectCDSort[[#This Row],[Manufacturer]],RawElecCD[Model],ElectCDSort[[#This Row],[Model]])</f>
        <v>566.96</v>
      </c>
      <c r="E236" s="40">
        <f>INDEX(RawElecCD[Round Volts],MATCH(CONCATENATE(ElectCDSort[[#This Row],[Manufacturer]],ElectCDSort[[#This Row],[Model]]),'Raw Electric CD Costs'!$B$3:$B$429,0))</f>
        <v>240</v>
      </c>
      <c r="F236" s="5" t="str">
        <f>INDEX(RawElecCD[Drum Size],MATCH(CONCATENATE(ElectCDSort[[#This Row],[Manufacturer]],ElectCDSort[[#This Row],[Model]]),'Raw Electric CD Costs'!$B$3:$B$429,0))</f>
        <v>Compact</v>
      </c>
      <c r="G236" s="30" t="str">
        <f>INDEX(RawElecCD[Vent Type],MATCH(CONCATENATE(ElectCDSort[[#This Row],[Manufacturer]],ElectCDSort[[#This Row],[Model]]),'Raw Electric CD Costs'!$B$3:$B$429,0))</f>
        <v>Ventless</v>
      </c>
      <c r="H236" s="18"/>
    </row>
    <row r="237" spans="2:8" x14ac:dyDescent="0.3">
      <c r="B237" s="47" t="s">
        <v>14</v>
      </c>
      <c r="C237" s="42" t="s">
        <v>833</v>
      </c>
      <c r="D237" s="9">
        <f>AVERAGEIFS(RawElecCD[Cost], RawElecCD[Manufacturer],ElectCDSort[[#This Row],[Manufacturer]],RawElecCD[Model],ElectCDSort[[#This Row],[Model]])</f>
        <v>809.99</v>
      </c>
      <c r="E237" s="40">
        <f>INDEX(RawElecCD[Round Volts],MATCH(CONCATENATE(ElectCDSort[[#This Row],[Manufacturer]],ElectCDSort[[#This Row],[Model]]),'Raw Electric CD Costs'!$B$3:$B$429,0))</f>
        <v>240</v>
      </c>
      <c r="F237" s="5" t="str">
        <f>INDEX(RawElecCD[Drum Size],MATCH(CONCATENATE(ElectCDSort[[#This Row],[Manufacturer]],ElectCDSort[[#This Row],[Model]]),'Raw Electric CD Costs'!$B$3:$B$429,0))</f>
        <v>Standard</v>
      </c>
      <c r="G237" s="30" t="str">
        <f>INDEX(RawElecCD[Vent Type],MATCH(CONCATENATE(ElectCDSort[[#This Row],[Manufacturer]],ElectCDSort[[#This Row],[Model]]),'Raw Electric CD Costs'!$B$3:$B$429,0))</f>
        <v>Vented</v>
      </c>
      <c r="H237" s="18"/>
    </row>
    <row r="238" spans="2:8" x14ac:dyDescent="0.3">
      <c r="B238" s="47" t="s">
        <v>14</v>
      </c>
      <c r="C238" s="42" t="s">
        <v>723</v>
      </c>
      <c r="D238" s="9">
        <f>AVERAGEIFS(RawElecCD[Cost], RawElecCD[Manufacturer],ElectCDSort[[#This Row],[Manufacturer]],RawElecCD[Model],ElectCDSort[[#This Row],[Model]])</f>
        <v>431.99</v>
      </c>
      <c r="E238" s="40">
        <f>INDEX(RawElecCD[Round Volts],MATCH(CONCATENATE(ElectCDSort[[#This Row],[Manufacturer]],ElectCDSort[[#This Row],[Model]]),'Raw Electric CD Costs'!$B$3:$B$429,0))</f>
        <v>240</v>
      </c>
      <c r="F238" s="5" t="str">
        <f>INDEX(RawElecCD[Drum Size],MATCH(CONCATENATE(ElectCDSort[[#This Row],[Manufacturer]],ElectCDSort[[#This Row],[Model]]),'Raw Electric CD Costs'!$B$3:$B$429,0))</f>
        <v>Standard</v>
      </c>
      <c r="G238" s="30" t="str">
        <f>INDEX(RawElecCD[Vent Type],MATCH(CONCATENATE(ElectCDSort[[#This Row],[Manufacturer]],ElectCDSort[[#This Row],[Model]]),'Raw Electric CD Costs'!$B$3:$B$429,0))</f>
        <v>Vented</v>
      </c>
      <c r="H238" s="18"/>
    </row>
    <row r="239" spans="2:8" x14ac:dyDescent="0.3">
      <c r="B239" s="47" t="s">
        <v>14</v>
      </c>
      <c r="C239" s="42" t="s">
        <v>761</v>
      </c>
      <c r="D239" s="9">
        <f>AVERAGEIFS(RawElecCD[Cost], RawElecCD[Manufacturer],ElectCDSort[[#This Row],[Manufacturer]],RawElecCD[Model],ElectCDSort[[#This Row],[Model]])</f>
        <v>593.99</v>
      </c>
      <c r="E239" s="40">
        <f>INDEX(RawElecCD[Round Volts],MATCH(CONCATENATE(ElectCDSort[[#This Row],[Manufacturer]],ElectCDSort[[#This Row],[Model]]),'Raw Electric CD Costs'!$B$3:$B$429,0))</f>
        <v>240</v>
      </c>
      <c r="F239" s="5" t="str">
        <f>INDEX(RawElecCD[Drum Size],MATCH(CONCATENATE(ElectCDSort[[#This Row],[Manufacturer]],ElectCDSort[[#This Row],[Model]]),'Raw Electric CD Costs'!$B$3:$B$429,0))</f>
        <v>Standard</v>
      </c>
      <c r="G239" s="30" t="str">
        <f>INDEX(RawElecCD[Vent Type],MATCH(CONCATENATE(ElectCDSort[[#This Row],[Manufacturer]],ElectCDSort[[#This Row],[Model]]),'Raw Electric CD Costs'!$B$3:$B$429,0))</f>
        <v>Ventless</v>
      </c>
      <c r="H239" s="18"/>
    </row>
    <row r="240" spans="2:8" x14ac:dyDescent="0.3">
      <c r="B240" s="47" t="s">
        <v>14</v>
      </c>
      <c r="C240" s="42" t="s">
        <v>627</v>
      </c>
      <c r="D240" s="9">
        <f>AVERAGEIFS(RawElecCD[Cost], RawElecCD[Manufacturer],ElectCDSort[[#This Row],[Manufacturer]],RawElecCD[Model],ElectCDSort[[#This Row],[Model]])</f>
        <v>647.99</v>
      </c>
      <c r="E240" s="40">
        <f>INDEX(RawElecCD[Round Volts],MATCH(CONCATENATE(ElectCDSort[[#This Row],[Manufacturer]],ElectCDSort[[#This Row],[Model]]),'Raw Electric CD Costs'!$B$3:$B$429,0))</f>
        <v>240</v>
      </c>
      <c r="F240" s="5" t="str">
        <f>INDEX(RawElecCD[Drum Size],MATCH(CONCATENATE(ElectCDSort[[#This Row],[Manufacturer]],ElectCDSort[[#This Row],[Model]]),'Raw Electric CD Costs'!$B$3:$B$429,0))</f>
        <v>Standard</v>
      </c>
      <c r="G240" s="30" t="str">
        <f>INDEX(RawElecCD[Vent Type],MATCH(CONCATENATE(ElectCDSort[[#This Row],[Manufacturer]],ElectCDSort[[#This Row],[Model]]),'Raw Electric CD Costs'!$B$3:$B$429,0))</f>
        <v>Ventless</v>
      </c>
      <c r="H240" s="18"/>
    </row>
    <row r="241" spans="2:8" x14ac:dyDescent="0.3">
      <c r="B241" s="47" t="s">
        <v>14</v>
      </c>
      <c r="C241" s="42" t="s">
        <v>179</v>
      </c>
      <c r="D241" s="9">
        <f>AVERAGEIFS(RawElecCD[Cost], RawElecCD[Manufacturer],ElectCDSort[[#This Row],[Manufacturer]],RawElecCD[Model],ElectCDSort[[#This Row],[Model]])</f>
        <v>1079.99</v>
      </c>
      <c r="E241" s="40">
        <f>INDEX(RawElecCD[Round Volts],MATCH(CONCATENATE(ElectCDSort[[#This Row],[Manufacturer]],ElectCDSort[[#This Row],[Model]]),'Raw Electric CD Costs'!$B$3:$B$429,0))</f>
        <v>240</v>
      </c>
      <c r="F241" s="11" t="str">
        <f>INDEX(RawElecCD[Drum Size],MATCH(CONCATENATE(ElectCDSort[[#This Row],[Manufacturer]],ElectCDSort[[#This Row],[Model]]),'Raw Electric CD Costs'!$B$3:$B$429,0))</f>
        <v>Standard</v>
      </c>
      <c r="G241" s="30" t="str">
        <f>INDEX(RawElecCD[Vent Type],MATCH(CONCATENATE(ElectCDSort[[#This Row],[Manufacturer]],ElectCDSort[[#This Row],[Model]]),'Raw Electric CD Costs'!$B$3:$B$429,0))</f>
        <v>Ventless</v>
      </c>
      <c r="H241" s="18"/>
    </row>
    <row r="242" spans="2:8" x14ac:dyDescent="0.3">
      <c r="B242" s="47" t="s">
        <v>14</v>
      </c>
      <c r="C242" s="42" t="s">
        <v>504</v>
      </c>
      <c r="D242" s="9">
        <f>AVERAGEIFS(RawElecCD[Cost], RawElecCD[Manufacturer],ElectCDSort[[#This Row],[Manufacturer]],RawElecCD[Model],ElectCDSort[[#This Row],[Model]])</f>
        <v>755.99</v>
      </c>
      <c r="E242" s="40">
        <f>INDEX(RawElecCD[Round Volts],MATCH(CONCATENATE(ElectCDSort[[#This Row],[Manufacturer]],ElectCDSort[[#This Row],[Model]]),'Raw Electric CD Costs'!$B$3:$B$429,0))</f>
        <v>240</v>
      </c>
      <c r="F242" s="5" t="str">
        <f>INDEX(RawElecCD[Drum Size],MATCH(CONCATENATE(ElectCDSort[[#This Row],[Manufacturer]],ElectCDSort[[#This Row],[Model]]),'Raw Electric CD Costs'!$B$3:$B$429,0))</f>
        <v>Standard</v>
      </c>
      <c r="G242" s="30" t="str">
        <f>INDEX(RawElecCD[Vent Type],MATCH(CONCATENATE(ElectCDSort[[#This Row],[Manufacturer]],ElectCDSort[[#This Row],[Model]]),'Raw Electric CD Costs'!$B$3:$B$429,0))</f>
        <v>Ventless</v>
      </c>
      <c r="H242" s="18"/>
    </row>
    <row r="243" spans="2:8" x14ac:dyDescent="0.3">
      <c r="B243" s="47" t="s">
        <v>14</v>
      </c>
      <c r="C243" s="42" t="s">
        <v>147</v>
      </c>
      <c r="D243" s="9">
        <f>AVERAGEIFS(RawElecCD[Cost], RawElecCD[Manufacturer],ElectCDSort[[#This Row],[Manufacturer]],RawElecCD[Model],ElectCDSort[[#This Row],[Model]])</f>
        <v>798.69499999999994</v>
      </c>
      <c r="E243" s="40">
        <f>INDEX(RawElecCD[Round Volts],MATCH(CONCATENATE(ElectCDSort[[#This Row],[Manufacturer]],ElectCDSort[[#This Row],[Model]]),'Raw Electric CD Costs'!$B$3:$B$429,0))</f>
        <v>240</v>
      </c>
      <c r="F243" s="11" t="str">
        <f>INDEX(RawElecCD[Drum Size],MATCH(CONCATENATE(ElectCDSort[[#This Row],[Manufacturer]],ElectCDSort[[#This Row],[Model]]),'Raw Electric CD Costs'!$B$3:$B$429,0))</f>
        <v>Standard</v>
      </c>
      <c r="G243" s="30" t="str">
        <f>INDEX(RawElecCD[Vent Type],MATCH(CONCATENATE(ElectCDSort[[#This Row],[Manufacturer]],ElectCDSort[[#This Row],[Model]]),'Raw Electric CD Costs'!$B$3:$B$429,0))</f>
        <v>Ventless</v>
      </c>
      <c r="H243" s="18"/>
    </row>
    <row r="244" spans="2:8" x14ac:dyDescent="0.3">
      <c r="B244" s="47" t="s">
        <v>14</v>
      </c>
      <c r="C244" s="42" t="s">
        <v>649</v>
      </c>
      <c r="D244" s="9">
        <f>AVERAGEIFS(RawElecCD[Cost], RawElecCD[Manufacturer],ElectCDSort[[#This Row],[Manufacturer]],RawElecCD[Model],ElectCDSort[[#This Row],[Model]])</f>
        <v>701.99</v>
      </c>
      <c r="E244" s="40">
        <f>INDEX(RawElecCD[Round Volts],MATCH(CONCATENATE(ElectCDSort[[#This Row],[Manufacturer]],ElectCDSort[[#This Row],[Model]]),'Raw Electric CD Costs'!$B$3:$B$429,0))</f>
        <v>240</v>
      </c>
      <c r="F244" s="5" t="str">
        <f>INDEX(RawElecCD[Drum Size],MATCH(CONCATENATE(ElectCDSort[[#This Row],[Manufacturer]],ElectCDSort[[#This Row],[Model]]),'Raw Electric CD Costs'!$B$3:$B$429,0))</f>
        <v>Standard</v>
      </c>
      <c r="G244" s="30" t="str">
        <f>INDEX(RawElecCD[Vent Type],MATCH(CONCATENATE(ElectCDSort[[#This Row],[Manufacturer]],ElectCDSort[[#This Row],[Model]]),'Raw Electric CD Costs'!$B$3:$B$429,0))</f>
        <v>Ventless</v>
      </c>
      <c r="H244" s="18"/>
    </row>
    <row r="245" spans="2:8" x14ac:dyDescent="0.3">
      <c r="B245" s="47" t="s">
        <v>14</v>
      </c>
      <c r="C245" s="42" t="s">
        <v>645</v>
      </c>
      <c r="D245" s="9">
        <f>AVERAGEIFS(RawElecCD[Cost], RawElecCD[Manufacturer],ElectCDSort[[#This Row],[Manufacturer]],RawElecCD[Model],ElectCDSort[[#This Row],[Model]])</f>
        <v>485.99</v>
      </c>
      <c r="E245" s="40">
        <f>INDEX(RawElecCD[Round Volts],MATCH(CONCATENATE(ElectCDSort[[#This Row],[Manufacturer]],ElectCDSort[[#This Row],[Model]]),'Raw Electric CD Costs'!$B$3:$B$429,0))</f>
        <v>240</v>
      </c>
      <c r="F245" s="5" t="str">
        <f>INDEX(RawElecCD[Drum Size],MATCH(CONCATENATE(ElectCDSort[[#This Row],[Manufacturer]],ElectCDSort[[#This Row],[Model]]),'Raw Electric CD Costs'!$B$3:$B$429,0))</f>
        <v>Standard</v>
      </c>
      <c r="G245" s="30" t="str">
        <f>INDEX(RawElecCD[Vent Type],MATCH(CONCATENATE(ElectCDSort[[#This Row],[Manufacturer]],ElectCDSort[[#This Row],[Model]]),'Raw Electric CD Costs'!$B$3:$B$429,0))</f>
        <v>Ventless</v>
      </c>
      <c r="H245" s="18"/>
    </row>
    <row r="246" spans="2:8" x14ac:dyDescent="0.3">
      <c r="B246" s="47" t="s">
        <v>14</v>
      </c>
      <c r="C246" s="42" t="s">
        <v>847</v>
      </c>
      <c r="D246" s="9">
        <f>AVERAGEIFS(RawElecCD[Cost], RawElecCD[Manufacturer],ElectCDSort[[#This Row],[Manufacturer]],RawElecCD[Model],ElectCDSort[[#This Row],[Model]])</f>
        <v>539.99</v>
      </c>
      <c r="E246" s="40">
        <f>INDEX(RawElecCD[Round Volts],MATCH(CONCATENATE(ElectCDSort[[#This Row],[Manufacturer]],ElectCDSort[[#This Row],[Model]]),'Raw Electric CD Costs'!$B$3:$B$429,0))</f>
        <v>240</v>
      </c>
      <c r="F246" s="5" t="str">
        <f>INDEX(RawElecCD[Drum Size],MATCH(CONCATENATE(ElectCDSort[[#This Row],[Manufacturer]],ElectCDSort[[#This Row],[Model]]),'Raw Electric CD Costs'!$B$3:$B$429,0))</f>
        <v>Standard</v>
      </c>
      <c r="G246" s="30" t="str">
        <f>INDEX(RawElecCD[Vent Type],MATCH(CONCATENATE(ElectCDSort[[#This Row],[Manufacturer]],ElectCDSort[[#This Row],[Model]]),'Raw Electric CD Costs'!$B$3:$B$429,0))</f>
        <v>Ventless</v>
      </c>
      <c r="H246" s="18"/>
    </row>
    <row r="247" spans="2:8" x14ac:dyDescent="0.3">
      <c r="B247" s="47" t="s">
        <v>14</v>
      </c>
      <c r="C247" s="42" t="s">
        <v>787</v>
      </c>
      <c r="D247" s="9">
        <f>AVERAGEIFS(RawElecCD[Cost], RawElecCD[Manufacturer],ElectCDSort[[#This Row],[Manufacturer]],RawElecCD[Model],ElectCDSort[[#This Row],[Model]])</f>
        <v>593.96</v>
      </c>
      <c r="E247" s="40">
        <f>INDEX(RawElecCD[Round Volts],MATCH(CONCATENATE(ElectCDSort[[#This Row],[Manufacturer]],ElectCDSort[[#This Row],[Model]]),'Raw Electric CD Costs'!$B$3:$B$429,0))</f>
        <v>240</v>
      </c>
      <c r="F247" s="5" t="str">
        <f>INDEX(RawElecCD[Drum Size],MATCH(CONCATENATE(ElectCDSort[[#This Row],[Manufacturer]],ElectCDSort[[#This Row],[Model]]),'Raw Electric CD Costs'!$B$3:$B$429,0))</f>
        <v>Compact</v>
      </c>
      <c r="G247" s="30" t="str">
        <f>INDEX(RawElecCD[Vent Type],MATCH(CONCATENATE(ElectCDSort[[#This Row],[Manufacturer]],ElectCDSort[[#This Row],[Model]]),'Raw Electric CD Costs'!$B$3:$B$429,0))</f>
        <v>Vented</v>
      </c>
      <c r="H247" s="18"/>
    </row>
    <row r="248" spans="2:8" x14ac:dyDescent="0.3">
      <c r="B248" s="47" t="s">
        <v>14</v>
      </c>
      <c r="C248" s="42" t="s">
        <v>292</v>
      </c>
      <c r="D248" s="9">
        <f>AVERAGEIFS(RawElecCD[Cost], RawElecCD[Manufacturer],ElectCDSort[[#This Row],[Manufacturer]],RawElecCD[Model],ElectCDSort[[#This Row],[Model]])</f>
        <v>1259.0999999999999</v>
      </c>
      <c r="E248" s="40">
        <f>INDEX(RawElecCD[Round Volts],MATCH(CONCATENATE(ElectCDSort[[#This Row],[Manufacturer]],ElectCDSort[[#This Row],[Model]]),'Raw Electric CD Costs'!$B$3:$B$429,0))</f>
        <v>240</v>
      </c>
      <c r="F248" s="11" t="str">
        <f>INDEX(RawElecCD[Drum Size],MATCH(CONCATENATE(ElectCDSort[[#This Row],[Manufacturer]],ElectCDSort[[#This Row],[Model]]),'Raw Electric CD Costs'!$B$3:$B$429,0))</f>
        <v>Standard</v>
      </c>
      <c r="G248" s="30" t="str">
        <f>INDEX(RawElecCD[Vent Type],MATCH(CONCATENATE(ElectCDSort[[#This Row],[Manufacturer]],ElectCDSort[[#This Row],[Model]]),'Raw Electric CD Costs'!$B$3:$B$429,0))</f>
        <v>Ventless</v>
      </c>
      <c r="H248" s="18"/>
    </row>
    <row r="249" spans="2:8" x14ac:dyDescent="0.3">
      <c r="B249" s="47" t="s">
        <v>14</v>
      </c>
      <c r="C249" s="42" t="s">
        <v>495</v>
      </c>
      <c r="D249" s="9">
        <f>AVERAGEIFS(RawElecCD[Cost], RawElecCD[Manufacturer],ElectCDSort[[#This Row],[Manufacturer]],RawElecCD[Model],ElectCDSort[[#This Row],[Model]])</f>
        <v>863.99</v>
      </c>
      <c r="E249" s="40">
        <f>INDEX(RawElecCD[Round Volts],MATCH(CONCATENATE(ElectCDSort[[#This Row],[Manufacturer]],ElectCDSort[[#This Row],[Model]]),'Raw Electric CD Costs'!$B$3:$B$429,0))</f>
        <v>240</v>
      </c>
      <c r="F249" s="5" t="str">
        <f>INDEX(RawElecCD[Drum Size],MATCH(CONCATENATE(ElectCDSort[[#This Row],[Manufacturer]],ElectCDSort[[#This Row],[Model]]),'Raw Electric CD Costs'!$B$3:$B$429,0))</f>
        <v>Standard</v>
      </c>
      <c r="G249" s="30" t="str">
        <f>INDEX(RawElecCD[Vent Type],MATCH(CONCATENATE(ElectCDSort[[#This Row],[Manufacturer]],ElectCDSort[[#This Row],[Model]]),'Raw Electric CD Costs'!$B$3:$B$429,0))</f>
        <v>Ventless</v>
      </c>
      <c r="H249" s="18"/>
    </row>
    <row r="250" spans="2:8" x14ac:dyDescent="0.3">
      <c r="B250" s="47" t="s">
        <v>14</v>
      </c>
      <c r="C250" s="42" t="s">
        <v>701</v>
      </c>
      <c r="D250" s="9">
        <f>AVERAGEIFS(RawElecCD[Cost], RawElecCD[Manufacturer],ElectCDSort[[#This Row],[Manufacturer]],RawElecCD[Model],ElectCDSort[[#This Row],[Model]])</f>
        <v>809.99</v>
      </c>
      <c r="E250" s="40">
        <f>INDEX(RawElecCD[Round Volts],MATCH(CONCATENATE(ElectCDSort[[#This Row],[Manufacturer]],ElectCDSort[[#This Row],[Model]]),'Raw Electric CD Costs'!$B$3:$B$429,0))</f>
        <v>240</v>
      </c>
      <c r="F250" s="5" t="str">
        <f>INDEX(RawElecCD[Drum Size],MATCH(CONCATENATE(ElectCDSort[[#This Row],[Manufacturer]],ElectCDSort[[#This Row],[Model]]),'Raw Electric CD Costs'!$B$3:$B$429,0))</f>
        <v>Standard</v>
      </c>
      <c r="G250" s="30" t="str">
        <f>INDEX(RawElecCD[Vent Type],MATCH(CONCATENATE(ElectCDSort[[#This Row],[Manufacturer]],ElectCDSort[[#This Row],[Model]]),'Raw Electric CD Costs'!$B$3:$B$429,0))</f>
        <v>Ventless</v>
      </c>
      <c r="H250" s="18"/>
    </row>
    <row r="251" spans="2:8" x14ac:dyDescent="0.3">
      <c r="B251" s="47" t="s">
        <v>14</v>
      </c>
      <c r="C251" s="42" t="s">
        <v>524</v>
      </c>
      <c r="D251" s="9">
        <f>AVERAGEIFS(RawElecCD[Cost], RawElecCD[Manufacturer],ElectCDSort[[#This Row],[Manufacturer]],RawElecCD[Model],ElectCDSort[[#This Row],[Model]])</f>
        <v>647.99</v>
      </c>
      <c r="E251" s="40">
        <f>INDEX(RawElecCD[Round Volts],MATCH(CONCATENATE(ElectCDSort[[#This Row],[Manufacturer]],ElectCDSort[[#This Row],[Model]]),'Raw Electric CD Costs'!$B$3:$B$429,0))</f>
        <v>240</v>
      </c>
      <c r="F251" s="5" t="str">
        <f>INDEX(RawElecCD[Drum Size],MATCH(CONCATENATE(ElectCDSort[[#This Row],[Manufacturer]],ElectCDSort[[#This Row],[Model]]),'Raw Electric CD Costs'!$B$3:$B$429,0))</f>
        <v>Standard</v>
      </c>
      <c r="G251" s="30" t="str">
        <f>INDEX(RawElecCD[Vent Type],MATCH(CONCATENATE(ElectCDSort[[#This Row],[Manufacturer]],ElectCDSort[[#This Row],[Model]]),'Raw Electric CD Costs'!$B$3:$B$429,0))</f>
        <v>Ventless</v>
      </c>
      <c r="H251" s="18"/>
    </row>
    <row r="252" spans="2:8" x14ac:dyDescent="0.3">
      <c r="B252" s="47" t="s">
        <v>14</v>
      </c>
      <c r="C252" s="42" t="s">
        <v>629</v>
      </c>
      <c r="D252" s="9">
        <f>AVERAGEIFS(RawElecCD[Cost], RawElecCD[Manufacturer],ElectCDSort[[#This Row],[Manufacturer]],RawElecCD[Model],ElectCDSort[[#This Row],[Model]])</f>
        <v>593.99</v>
      </c>
      <c r="E252" s="40">
        <f>INDEX(RawElecCD[Round Volts],MATCH(CONCATENATE(ElectCDSort[[#This Row],[Manufacturer]],ElectCDSort[[#This Row],[Model]]),'Raw Electric CD Costs'!$B$3:$B$429,0))</f>
        <v>240</v>
      </c>
      <c r="F252" s="5" t="str">
        <f>INDEX(RawElecCD[Drum Size],MATCH(CONCATENATE(ElectCDSort[[#This Row],[Manufacturer]],ElectCDSort[[#This Row],[Model]]),'Raw Electric CD Costs'!$B$3:$B$429,0))</f>
        <v>Standard</v>
      </c>
      <c r="G252" s="30" t="str">
        <f>INDEX(RawElecCD[Vent Type],MATCH(CONCATENATE(ElectCDSort[[#This Row],[Manufacturer]],ElectCDSort[[#This Row],[Model]]),'Raw Electric CD Costs'!$B$3:$B$429,0))</f>
        <v>Ventless</v>
      </c>
      <c r="H252" s="18"/>
    </row>
    <row r="253" spans="2:8" x14ac:dyDescent="0.3">
      <c r="B253" s="47" t="s">
        <v>14</v>
      </c>
      <c r="C253" s="42" t="s">
        <v>855</v>
      </c>
      <c r="D253" s="9">
        <f>AVERAGEIFS(RawElecCD[Cost], RawElecCD[Manufacturer],ElectCDSort[[#This Row],[Manufacturer]],RawElecCD[Model],ElectCDSort[[#This Row],[Model]])</f>
        <v>647.99</v>
      </c>
      <c r="E253" s="40">
        <f>INDEX(RawElecCD[Round Volts],MATCH(CONCATENATE(ElectCDSort[[#This Row],[Manufacturer]],ElectCDSort[[#This Row],[Model]]),'Raw Electric CD Costs'!$B$3:$B$429,0))</f>
        <v>240</v>
      </c>
      <c r="F253" s="5" t="str">
        <f>INDEX(RawElecCD[Drum Size],MATCH(CONCATENATE(ElectCDSort[[#This Row],[Manufacturer]],ElectCDSort[[#This Row],[Model]]),'Raw Electric CD Costs'!$B$3:$B$429,0))</f>
        <v>Standard</v>
      </c>
      <c r="G253" s="30" t="str">
        <f>INDEX(RawElecCD[Vent Type],MATCH(CONCATENATE(ElectCDSort[[#This Row],[Manufacturer]],ElectCDSort[[#This Row],[Model]]),'Raw Electric CD Costs'!$B$3:$B$429,0))</f>
        <v>Ventless</v>
      </c>
      <c r="H253" s="18"/>
    </row>
    <row r="254" spans="2:8" x14ac:dyDescent="0.3">
      <c r="B254" s="47" t="s">
        <v>14</v>
      </c>
      <c r="C254" s="42" t="s">
        <v>565</v>
      </c>
      <c r="D254" s="9">
        <f>AVERAGEIFS(RawElecCD[Cost], RawElecCD[Manufacturer],ElectCDSort[[#This Row],[Manufacturer]],RawElecCD[Model],ElectCDSort[[#This Row],[Model]])</f>
        <v>647.99</v>
      </c>
      <c r="E254" s="40">
        <f>INDEX(RawElecCD[Round Volts],MATCH(CONCATENATE(ElectCDSort[[#This Row],[Manufacturer]],ElectCDSort[[#This Row],[Model]]),'Raw Electric CD Costs'!$B$3:$B$429,0))</f>
        <v>240</v>
      </c>
      <c r="F254" s="5" t="str">
        <f>INDEX(RawElecCD[Drum Size],MATCH(CONCATENATE(ElectCDSort[[#This Row],[Manufacturer]],ElectCDSort[[#This Row],[Model]]),'Raw Electric CD Costs'!$B$3:$B$429,0))</f>
        <v>Standard</v>
      </c>
      <c r="G254" s="30" t="str">
        <f>INDEX(RawElecCD[Vent Type],MATCH(CONCATENATE(ElectCDSort[[#This Row],[Manufacturer]],ElectCDSort[[#This Row],[Model]]),'Raw Electric CD Costs'!$B$3:$B$429,0))</f>
        <v>Vented</v>
      </c>
      <c r="H254" s="18"/>
    </row>
    <row r="255" spans="2:8" x14ac:dyDescent="0.3">
      <c r="B255" s="47" t="s">
        <v>14</v>
      </c>
      <c r="C255" s="42" t="s">
        <v>698</v>
      </c>
      <c r="D255" s="9">
        <f>AVERAGEIFS(RawElecCD[Cost], RawElecCD[Manufacturer],ElectCDSort[[#This Row],[Manufacturer]],RawElecCD[Model],ElectCDSort[[#This Row],[Model]])</f>
        <v>863.99</v>
      </c>
      <c r="E255" s="40">
        <f>INDEX(RawElecCD[Round Volts],MATCH(CONCATENATE(ElectCDSort[[#This Row],[Manufacturer]],ElectCDSort[[#This Row],[Model]]),'Raw Electric CD Costs'!$B$3:$B$429,0))</f>
        <v>240</v>
      </c>
      <c r="F255" s="5" t="str">
        <f>INDEX(RawElecCD[Drum Size],MATCH(CONCATENATE(ElectCDSort[[#This Row],[Manufacturer]],ElectCDSort[[#This Row],[Model]]),'Raw Electric CD Costs'!$B$3:$B$429,0))</f>
        <v>Standard</v>
      </c>
      <c r="G255" s="30" t="str">
        <f>INDEX(RawElecCD[Vent Type],MATCH(CONCATENATE(ElectCDSort[[#This Row],[Manufacturer]],ElectCDSort[[#This Row],[Model]]),'Raw Electric CD Costs'!$B$3:$B$429,0))</f>
        <v>Ventless</v>
      </c>
      <c r="H255" s="18"/>
    </row>
    <row r="256" spans="2:8" x14ac:dyDescent="0.3">
      <c r="B256" s="47" t="s">
        <v>14</v>
      </c>
      <c r="C256" s="42" t="s">
        <v>731</v>
      </c>
      <c r="D256" s="9">
        <f>AVERAGEIFS(RawElecCD[Cost], RawElecCD[Manufacturer],ElectCDSort[[#This Row],[Manufacturer]],RawElecCD[Model],ElectCDSort[[#This Row],[Model]])</f>
        <v>809.99</v>
      </c>
      <c r="E256" s="40">
        <f>INDEX(RawElecCD[Round Volts],MATCH(CONCATENATE(ElectCDSort[[#This Row],[Manufacturer]],ElectCDSort[[#This Row],[Model]]),'Raw Electric CD Costs'!$B$3:$B$429,0))</f>
        <v>240</v>
      </c>
      <c r="F256" s="5" t="str">
        <f>INDEX(RawElecCD[Drum Size],MATCH(CONCATENATE(ElectCDSort[[#This Row],[Manufacturer]],ElectCDSort[[#This Row],[Model]]),'Raw Electric CD Costs'!$B$3:$B$429,0))</f>
        <v>Standard</v>
      </c>
      <c r="G256" s="30" t="str">
        <f>INDEX(RawElecCD[Vent Type],MATCH(CONCATENATE(ElectCDSort[[#This Row],[Manufacturer]],ElectCDSort[[#This Row],[Model]]),'Raw Electric CD Costs'!$B$3:$B$429,0))</f>
        <v>Ventless</v>
      </c>
      <c r="H256" s="18"/>
    </row>
    <row r="257" spans="2:8" x14ac:dyDescent="0.3">
      <c r="B257" s="47" t="s">
        <v>14</v>
      </c>
      <c r="C257" s="42" t="s">
        <v>641</v>
      </c>
      <c r="D257" s="9">
        <f>AVERAGEIFS(RawElecCD[Cost], RawElecCD[Manufacturer],ElectCDSort[[#This Row],[Manufacturer]],RawElecCD[Model],ElectCDSort[[#This Row],[Model]])</f>
        <v>971.99</v>
      </c>
      <c r="E257" s="40">
        <f>INDEX(RawElecCD[Round Volts],MATCH(CONCATENATE(ElectCDSort[[#This Row],[Manufacturer]],ElectCDSort[[#This Row],[Model]]),'Raw Electric CD Costs'!$B$3:$B$429,0))</f>
        <v>240</v>
      </c>
      <c r="F257" s="5" t="str">
        <f>INDEX(RawElecCD[Drum Size],MATCH(CONCATENATE(ElectCDSort[[#This Row],[Manufacturer]],ElectCDSort[[#This Row],[Model]]),'Raw Electric CD Costs'!$B$3:$B$429,0))</f>
        <v>Standard</v>
      </c>
      <c r="G257" s="30" t="str">
        <f>INDEX(RawElecCD[Vent Type],MATCH(CONCATENATE(ElectCDSort[[#This Row],[Manufacturer]],ElectCDSort[[#This Row],[Model]]),'Raw Electric CD Costs'!$B$3:$B$429,0))</f>
        <v>Ventless</v>
      </c>
      <c r="H257" s="18"/>
    </row>
    <row r="258" spans="2:8" x14ac:dyDescent="0.3">
      <c r="B258" s="47" t="s">
        <v>14</v>
      </c>
      <c r="C258" s="42" t="s">
        <v>776</v>
      </c>
      <c r="D258" s="9">
        <f>AVERAGEIFS(RawElecCD[Cost], RawElecCD[Manufacturer],ElectCDSort[[#This Row],[Manufacturer]],RawElecCD[Model],ElectCDSort[[#This Row],[Model]])</f>
        <v>917.99</v>
      </c>
      <c r="E258" s="40">
        <f>INDEX(RawElecCD[Round Volts],MATCH(CONCATENATE(ElectCDSort[[#This Row],[Manufacturer]],ElectCDSort[[#This Row],[Model]]),'Raw Electric CD Costs'!$B$3:$B$429,0))</f>
        <v>240</v>
      </c>
      <c r="F258" s="5" t="str">
        <f>INDEX(RawElecCD[Drum Size],MATCH(CONCATENATE(ElectCDSort[[#This Row],[Manufacturer]],ElectCDSort[[#This Row],[Model]]),'Raw Electric CD Costs'!$B$3:$B$429,0))</f>
        <v>Standard</v>
      </c>
      <c r="G258" s="30" t="str">
        <f>INDEX(RawElecCD[Vent Type],MATCH(CONCATENATE(ElectCDSort[[#This Row],[Manufacturer]],ElectCDSort[[#This Row],[Model]]),'Raw Electric CD Costs'!$B$3:$B$429,0))</f>
        <v>Ventless</v>
      </c>
      <c r="H258" s="18"/>
    </row>
    <row r="259" spans="2:8" x14ac:dyDescent="0.3">
      <c r="B259" s="47" t="s">
        <v>14</v>
      </c>
      <c r="C259" s="42" t="s">
        <v>242</v>
      </c>
      <c r="D259" s="9">
        <f>AVERAGEIFS(RawElecCD[Cost], RawElecCD[Manufacturer],ElectCDSort[[#This Row],[Manufacturer]],RawElecCD[Model],ElectCDSort[[#This Row],[Model]])</f>
        <v>989.1</v>
      </c>
      <c r="E259" s="40">
        <f>INDEX(RawElecCD[Round Volts],MATCH(CONCATENATE(ElectCDSort[[#This Row],[Manufacturer]],ElectCDSort[[#This Row],[Model]]),'Raw Electric CD Costs'!$B$3:$B$429,0))</f>
        <v>240</v>
      </c>
      <c r="F259" s="11" t="str">
        <f>INDEX(RawElecCD[Drum Size],MATCH(CONCATENATE(ElectCDSort[[#This Row],[Manufacturer]],ElectCDSort[[#This Row],[Model]]),'Raw Electric CD Costs'!$B$3:$B$429,0))</f>
        <v>Compact</v>
      </c>
      <c r="G259" s="30" t="str">
        <f>INDEX(RawElecCD[Vent Type],MATCH(CONCATENATE(ElectCDSort[[#This Row],[Manufacturer]],ElectCDSort[[#This Row],[Model]]),'Raw Electric CD Costs'!$B$3:$B$429,0))</f>
        <v>Ventless</v>
      </c>
      <c r="H259" s="18"/>
    </row>
    <row r="260" spans="2:8" x14ac:dyDescent="0.3">
      <c r="B260" s="47" t="s">
        <v>14</v>
      </c>
      <c r="C260" s="42" t="s">
        <v>770</v>
      </c>
      <c r="D260" s="9">
        <f>AVERAGEIFS(RawElecCD[Cost], RawElecCD[Manufacturer],ElectCDSort[[#This Row],[Manufacturer]],RawElecCD[Model],ElectCDSort[[#This Row],[Model]])</f>
        <v>593.99</v>
      </c>
      <c r="E260" s="40">
        <f>INDEX(RawElecCD[Round Volts],MATCH(CONCATENATE(ElectCDSort[[#This Row],[Manufacturer]],ElectCDSort[[#This Row],[Model]]),'Raw Electric CD Costs'!$B$3:$B$429,0))</f>
        <v>240</v>
      </c>
      <c r="F260" s="5" t="str">
        <f>INDEX(RawElecCD[Drum Size],MATCH(CONCATENATE(ElectCDSort[[#This Row],[Manufacturer]],ElectCDSort[[#This Row],[Model]]),'Raw Electric CD Costs'!$B$3:$B$429,0))</f>
        <v>Standard</v>
      </c>
      <c r="G260" s="30" t="str">
        <f>INDEX(RawElecCD[Vent Type],MATCH(CONCATENATE(ElectCDSort[[#This Row],[Manufacturer]],ElectCDSort[[#This Row],[Model]]),'Raw Electric CD Costs'!$B$3:$B$429,0))</f>
        <v>Ventless</v>
      </c>
      <c r="H260" s="18"/>
    </row>
    <row r="261" spans="2:8" x14ac:dyDescent="0.3">
      <c r="B261" s="47" t="s">
        <v>14</v>
      </c>
      <c r="C261" s="42" t="s">
        <v>634</v>
      </c>
      <c r="D261" s="9">
        <f>AVERAGEIFS(RawElecCD[Cost], RawElecCD[Manufacturer],ElectCDSort[[#This Row],[Manufacturer]],RawElecCD[Model],ElectCDSort[[#This Row],[Model]])</f>
        <v>593.99</v>
      </c>
      <c r="E261" s="40">
        <f>INDEX(RawElecCD[Round Volts],MATCH(CONCATENATE(ElectCDSort[[#This Row],[Manufacturer]],ElectCDSort[[#This Row],[Model]]),'Raw Electric CD Costs'!$B$3:$B$429,0))</f>
        <v>240</v>
      </c>
      <c r="F261" s="5" t="str">
        <f>INDEX(RawElecCD[Drum Size],MATCH(CONCATENATE(ElectCDSort[[#This Row],[Manufacturer]],ElectCDSort[[#This Row],[Model]]),'Raw Electric CD Costs'!$B$3:$B$429,0))</f>
        <v>Standard</v>
      </c>
      <c r="G261" s="30" t="str">
        <f>INDEX(RawElecCD[Vent Type],MATCH(CONCATENATE(ElectCDSort[[#This Row],[Manufacturer]],ElectCDSort[[#This Row],[Model]]),'Raw Electric CD Costs'!$B$3:$B$429,0))</f>
        <v>Ventless</v>
      </c>
      <c r="H261" s="18"/>
    </row>
    <row r="262" spans="2:8" x14ac:dyDescent="0.3">
      <c r="B262" s="47" t="s">
        <v>14</v>
      </c>
      <c r="C262" s="42" t="s">
        <v>247</v>
      </c>
      <c r="D262" s="9">
        <f>AVERAGEIFS(RawElecCD[Cost], RawElecCD[Manufacturer],ElectCDSort[[#This Row],[Manufacturer]],RawElecCD[Model],ElectCDSort[[#This Row],[Model]])</f>
        <v>899.1</v>
      </c>
      <c r="E262" s="40">
        <f>INDEX(RawElecCD[Round Volts],MATCH(CONCATENATE(ElectCDSort[[#This Row],[Manufacturer]],ElectCDSort[[#This Row],[Model]]),'Raw Electric CD Costs'!$B$3:$B$429,0))</f>
        <v>240</v>
      </c>
      <c r="F262" s="11" t="str">
        <f>INDEX(RawElecCD[Drum Size],MATCH(CONCATENATE(ElectCDSort[[#This Row],[Manufacturer]],ElectCDSort[[#This Row],[Model]]),'Raw Electric CD Costs'!$B$3:$B$429,0))</f>
        <v>Standard</v>
      </c>
      <c r="G262" s="30" t="str">
        <f>INDEX(RawElecCD[Vent Type],MATCH(CONCATENATE(ElectCDSort[[#This Row],[Manufacturer]],ElectCDSort[[#This Row],[Model]]),'Raw Electric CD Costs'!$B$3:$B$429,0))</f>
        <v>Ventless</v>
      </c>
      <c r="H262" s="18"/>
    </row>
    <row r="263" spans="2:8" x14ac:dyDescent="0.3">
      <c r="B263" s="47" t="s">
        <v>14</v>
      </c>
      <c r="C263" s="42" t="s">
        <v>705</v>
      </c>
      <c r="D263" s="9">
        <f>AVERAGEIFS(RawElecCD[Cost], RawElecCD[Manufacturer],ElectCDSort[[#This Row],[Manufacturer]],RawElecCD[Model],ElectCDSort[[#This Row],[Model]])</f>
        <v>539.99</v>
      </c>
      <c r="E263" s="40">
        <f>INDEX(RawElecCD[Round Volts],MATCH(CONCATENATE(ElectCDSort[[#This Row],[Manufacturer]],ElectCDSort[[#This Row],[Model]]),'Raw Electric CD Costs'!$B$3:$B$429,0))</f>
        <v>240</v>
      </c>
      <c r="F263" s="5" t="str">
        <f>INDEX(RawElecCD[Drum Size],MATCH(CONCATENATE(ElectCDSort[[#This Row],[Manufacturer]],ElectCDSort[[#This Row],[Model]]),'Raw Electric CD Costs'!$B$3:$B$429,0))</f>
        <v>Standard</v>
      </c>
      <c r="G263" s="30" t="str">
        <f>INDEX(RawElecCD[Vent Type],MATCH(CONCATENATE(ElectCDSort[[#This Row],[Manufacturer]],ElectCDSort[[#This Row],[Model]]),'Raw Electric CD Costs'!$B$3:$B$429,0))</f>
        <v>Ventless</v>
      </c>
      <c r="H263" s="18"/>
    </row>
    <row r="264" spans="2:8" x14ac:dyDescent="0.3">
      <c r="B264" s="47" t="s">
        <v>14</v>
      </c>
      <c r="C264" s="42" t="s">
        <v>781</v>
      </c>
      <c r="D264" s="9">
        <f>AVERAGEIFS(RawElecCD[Cost], RawElecCD[Manufacturer],ElectCDSort[[#This Row],[Manufacturer]],RawElecCD[Model],ElectCDSort[[#This Row],[Model]])</f>
        <v>593.99</v>
      </c>
      <c r="E264" s="40">
        <f>INDEX(RawElecCD[Round Volts],MATCH(CONCATENATE(ElectCDSort[[#This Row],[Manufacturer]],ElectCDSort[[#This Row],[Model]]),'Raw Electric CD Costs'!$B$3:$B$429,0))</f>
        <v>240</v>
      </c>
      <c r="F264" s="5" t="str">
        <f>INDEX(RawElecCD[Drum Size],MATCH(CONCATENATE(ElectCDSort[[#This Row],[Manufacturer]],ElectCDSort[[#This Row],[Model]]),'Raw Electric CD Costs'!$B$3:$B$429,0))</f>
        <v>Standard</v>
      </c>
      <c r="G264" s="30" t="str">
        <f>INDEX(RawElecCD[Vent Type],MATCH(CONCATENATE(ElectCDSort[[#This Row],[Manufacturer]],ElectCDSort[[#This Row],[Model]]),'Raw Electric CD Costs'!$B$3:$B$429,0))</f>
        <v>Ventless</v>
      </c>
      <c r="H264" s="18"/>
    </row>
    <row r="265" spans="2:8" x14ac:dyDescent="0.3">
      <c r="B265" s="47" t="s">
        <v>14</v>
      </c>
      <c r="C265" s="42" t="s">
        <v>729</v>
      </c>
      <c r="D265" s="9">
        <f>AVERAGEIFS(RawElecCD[Cost], RawElecCD[Manufacturer],ElectCDSort[[#This Row],[Manufacturer]],RawElecCD[Model],ElectCDSort[[#This Row],[Model]])</f>
        <v>539.99</v>
      </c>
      <c r="E265" s="40">
        <f>INDEX(RawElecCD[Round Volts],MATCH(CONCATENATE(ElectCDSort[[#This Row],[Manufacturer]],ElectCDSort[[#This Row],[Model]]),'Raw Electric CD Costs'!$B$3:$B$429,0))</f>
        <v>240</v>
      </c>
      <c r="F265" s="5" t="str">
        <f>INDEX(RawElecCD[Drum Size],MATCH(CONCATENATE(ElectCDSort[[#This Row],[Manufacturer]],ElectCDSort[[#This Row],[Model]]),'Raw Electric CD Costs'!$B$3:$B$429,0))</f>
        <v>Standard</v>
      </c>
      <c r="G265" s="30" t="str">
        <f>INDEX(RawElecCD[Vent Type],MATCH(CONCATENATE(ElectCDSort[[#This Row],[Manufacturer]],ElectCDSort[[#This Row],[Model]]),'Raw Electric CD Costs'!$B$3:$B$429,0))</f>
        <v>Ventless</v>
      </c>
      <c r="H265" s="18"/>
    </row>
    <row r="266" spans="2:8" x14ac:dyDescent="0.3">
      <c r="B266" s="47" t="s">
        <v>14</v>
      </c>
      <c r="C266" s="42" t="s">
        <v>717</v>
      </c>
      <c r="D266" s="9">
        <f>AVERAGEIFS(RawElecCD[Cost], RawElecCD[Manufacturer],ElectCDSort[[#This Row],[Manufacturer]],RawElecCD[Model],ElectCDSort[[#This Row],[Model]])</f>
        <v>485.99</v>
      </c>
      <c r="E266" s="40">
        <f>INDEX(RawElecCD[Round Volts],MATCH(CONCATENATE(ElectCDSort[[#This Row],[Manufacturer]],ElectCDSort[[#This Row],[Model]]),'Raw Electric CD Costs'!$B$3:$B$429,0))</f>
        <v>120</v>
      </c>
      <c r="F266" s="5" t="str">
        <f>INDEX(RawElecCD[Drum Size],MATCH(CONCATENATE(ElectCDSort[[#This Row],[Manufacturer]],ElectCDSort[[#This Row],[Model]]),'Raw Electric CD Costs'!$B$3:$B$429,0))</f>
        <v>Standard</v>
      </c>
      <c r="G266" s="30" t="str">
        <f>INDEX(RawElecCD[Vent Type],MATCH(CONCATENATE(ElectCDSort[[#This Row],[Manufacturer]],ElectCDSort[[#This Row],[Model]]),'Raw Electric CD Costs'!$B$3:$B$429,0))</f>
        <v>Ventless</v>
      </c>
      <c r="H266" s="18"/>
    </row>
    <row r="267" spans="2:8" x14ac:dyDescent="0.3">
      <c r="B267" s="47" t="s">
        <v>14</v>
      </c>
      <c r="C267" s="42" t="s">
        <v>552</v>
      </c>
      <c r="D267" s="9">
        <f>AVERAGEIFS(RawElecCD[Cost], RawElecCD[Manufacturer],ElectCDSort[[#This Row],[Manufacturer]],RawElecCD[Model],ElectCDSort[[#This Row],[Model]])</f>
        <v>539.99</v>
      </c>
      <c r="E267" s="40">
        <f>INDEX(RawElecCD[Round Volts],MATCH(CONCATENATE(ElectCDSort[[#This Row],[Manufacturer]],ElectCDSort[[#This Row],[Model]]),'Raw Electric CD Costs'!$B$3:$B$429,0))</f>
        <v>240</v>
      </c>
      <c r="F267" s="5" t="str">
        <f>INDEX(RawElecCD[Drum Size],MATCH(CONCATENATE(ElectCDSort[[#This Row],[Manufacturer]],ElectCDSort[[#This Row],[Model]]),'Raw Electric CD Costs'!$B$3:$B$429,0))</f>
        <v>Standard</v>
      </c>
      <c r="G267" s="30" t="str">
        <f>INDEX(RawElecCD[Vent Type],MATCH(CONCATENATE(ElectCDSort[[#This Row],[Manufacturer]],ElectCDSort[[#This Row],[Model]]),'Raw Electric CD Costs'!$B$3:$B$429,0))</f>
        <v>Ventless</v>
      </c>
      <c r="H267" s="18"/>
    </row>
    <row r="268" spans="2:8" x14ac:dyDescent="0.3">
      <c r="B268" s="47" t="s">
        <v>14</v>
      </c>
      <c r="C268" s="42" t="s">
        <v>288</v>
      </c>
      <c r="D268" s="9">
        <f>AVERAGEIFS(RawElecCD[Cost], RawElecCD[Manufacturer],ElectCDSort[[#This Row],[Manufacturer]],RawElecCD[Model],ElectCDSort[[#This Row],[Model]])</f>
        <v>648</v>
      </c>
      <c r="E268" s="40">
        <f>INDEX(RawElecCD[Round Volts],MATCH(CONCATENATE(ElectCDSort[[#This Row],[Manufacturer]],ElectCDSort[[#This Row],[Model]]),'Raw Electric CD Costs'!$B$3:$B$429,0))</f>
        <v>240</v>
      </c>
      <c r="F268" s="11" t="str">
        <f>INDEX(RawElecCD[Drum Size],MATCH(CONCATENATE(ElectCDSort[[#This Row],[Manufacturer]],ElectCDSort[[#This Row],[Model]]),'Raw Electric CD Costs'!$B$3:$B$429,0))</f>
        <v>Standard</v>
      </c>
      <c r="G268" s="30" t="str">
        <f>INDEX(RawElecCD[Vent Type],MATCH(CONCATENATE(ElectCDSort[[#This Row],[Manufacturer]],ElectCDSort[[#This Row],[Model]]),'Raw Electric CD Costs'!$B$3:$B$429,0))</f>
        <v>Ventless</v>
      </c>
      <c r="H268" s="18"/>
    </row>
    <row r="269" spans="2:8" x14ac:dyDescent="0.3">
      <c r="B269" s="47" t="s">
        <v>14</v>
      </c>
      <c r="C269" s="42" t="s">
        <v>554</v>
      </c>
      <c r="D269" s="9">
        <f>AVERAGEIFS(RawElecCD[Cost], RawElecCD[Manufacturer],ElectCDSort[[#This Row],[Manufacturer]],RawElecCD[Model],ElectCDSort[[#This Row],[Model]])</f>
        <v>485.99</v>
      </c>
      <c r="E269" s="40">
        <f>INDEX(RawElecCD[Round Volts],MATCH(CONCATENATE(ElectCDSort[[#This Row],[Manufacturer]],ElectCDSort[[#This Row],[Model]]),'Raw Electric CD Costs'!$B$3:$B$429,0))</f>
        <v>240</v>
      </c>
      <c r="F269" s="5" t="str">
        <f>INDEX(RawElecCD[Drum Size],MATCH(CONCATENATE(ElectCDSort[[#This Row],[Manufacturer]],ElectCDSort[[#This Row],[Model]]),'Raw Electric CD Costs'!$B$3:$B$429,0))</f>
        <v>Standard</v>
      </c>
      <c r="G269" s="30" t="str">
        <f>INDEX(RawElecCD[Vent Type],MATCH(CONCATENATE(ElectCDSort[[#This Row],[Manufacturer]],ElectCDSort[[#This Row],[Model]]),'Raw Electric CD Costs'!$B$3:$B$429,0))</f>
        <v>Ventless</v>
      </c>
      <c r="H269" s="18"/>
    </row>
    <row r="270" spans="2:8" x14ac:dyDescent="0.3">
      <c r="B270" s="47" t="s">
        <v>14</v>
      </c>
      <c r="C270" s="42" t="s">
        <v>248</v>
      </c>
      <c r="D270" s="9">
        <f>AVERAGEIFS(RawElecCD[Cost], RawElecCD[Manufacturer],ElectCDSort[[#This Row],[Manufacturer]],RawElecCD[Model],ElectCDSort[[#This Row],[Model]])</f>
        <v>747</v>
      </c>
      <c r="E270" s="40">
        <f>INDEX(RawElecCD[Round Volts],MATCH(CONCATENATE(ElectCDSort[[#This Row],[Manufacturer]],ElectCDSort[[#This Row],[Model]]),'Raw Electric CD Costs'!$B$3:$B$429,0))</f>
        <v>240</v>
      </c>
      <c r="F270" s="5" t="str">
        <f>INDEX(RawElecCD[Drum Size],MATCH(CONCATENATE(ElectCDSort[[#This Row],[Manufacturer]],ElectCDSort[[#This Row],[Model]]),'Raw Electric CD Costs'!$B$3:$B$429,0))</f>
        <v>Standard</v>
      </c>
      <c r="G270" s="30" t="str">
        <f>INDEX(RawElecCD[Vent Type],MATCH(CONCATENATE(ElectCDSort[[#This Row],[Manufacturer]],ElectCDSort[[#This Row],[Model]]),'Raw Electric CD Costs'!$B$3:$B$429,0))</f>
        <v>Ventless</v>
      </c>
      <c r="H270" s="18"/>
    </row>
    <row r="271" spans="2:8" x14ac:dyDescent="0.3">
      <c r="B271" s="47" t="s">
        <v>14</v>
      </c>
      <c r="C271" s="42" t="s">
        <v>690</v>
      </c>
      <c r="D271" s="9">
        <f>AVERAGEIFS(RawElecCD[Cost], RawElecCD[Manufacturer],ElectCDSort[[#This Row],[Manufacturer]],RawElecCD[Model],ElectCDSort[[#This Row],[Model]])</f>
        <v>593.99</v>
      </c>
      <c r="E271" s="40">
        <f>INDEX(RawElecCD[Round Volts],MATCH(CONCATENATE(ElectCDSort[[#This Row],[Manufacturer]],ElectCDSort[[#This Row],[Model]]),'Raw Electric CD Costs'!$B$3:$B$429,0))</f>
        <v>240</v>
      </c>
      <c r="F271" s="5" t="str">
        <f>INDEX(RawElecCD[Drum Size],MATCH(CONCATENATE(ElectCDSort[[#This Row],[Manufacturer]],ElectCDSort[[#This Row],[Model]]),'Raw Electric CD Costs'!$B$3:$B$429,0))</f>
        <v>Standard</v>
      </c>
      <c r="G271" s="30" t="str">
        <f>INDEX(RawElecCD[Vent Type],MATCH(CONCATENATE(ElectCDSort[[#This Row],[Manufacturer]],ElectCDSort[[#This Row],[Model]]),'Raw Electric CD Costs'!$B$3:$B$429,0))</f>
        <v>Ventless</v>
      </c>
      <c r="H271" s="18"/>
    </row>
    <row r="272" spans="2:8" x14ac:dyDescent="0.3">
      <c r="B272" s="47" t="s">
        <v>14</v>
      </c>
      <c r="C272" s="42" t="s">
        <v>692</v>
      </c>
      <c r="D272" s="9">
        <f>AVERAGEIFS(RawElecCD[Cost], RawElecCD[Manufacturer],ElectCDSort[[#This Row],[Manufacturer]],RawElecCD[Model],ElectCDSort[[#This Row],[Model]])</f>
        <v>539.99</v>
      </c>
      <c r="E272" s="40">
        <f>INDEX(RawElecCD[Round Volts],MATCH(CONCATENATE(ElectCDSort[[#This Row],[Manufacturer]],ElectCDSort[[#This Row],[Model]]),'Raw Electric CD Costs'!$B$3:$B$429,0))</f>
        <v>240</v>
      </c>
      <c r="F272" s="5" t="str">
        <f>INDEX(RawElecCD[Drum Size],MATCH(CONCATENATE(ElectCDSort[[#This Row],[Manufacturer]],ElectCDSort[[#This Row],[Model]]),'Raw Electric CD Costs'!$B$3:$B$429,0))</f>
        <v>Standard</v>
      </c>
      <c r="G272" s="30" t="str">
        <f>INDEX(RawElecCD[Vent Type],MATCH(CONCATENATE(ElectCDSort[[#This Row],[Manufacturer]],ElectCDSort[[#This Row],[Model]]),'Raw Electric CD Costs'!$B$3:$B$429,0))</f>
        <v>Ventless</v>
      </c>
      <c r="H272" s="18"/>
    </row>
    <row r="273" spans="2:8" x14ac:dyDescent="0.3">
      <c r="B273" s="47" t="s">
        <v>14</v>
      </c>
      <c r="C273" s="42" t="s">
        <v>819</v>
      </c>
      <c r="D273" s="9">
        <f>AVERAGEIFS(RawElecCD[Cost], RawElecCD[Manufacturer],ElectCDSort[[#This Row],[Manufacturer]],RawElecCD[Model],ElectCDSort[[#This Row],[Model]])</f>
        <v>539.99</v>
      </c>
      <c r="E273" s="40">
        <f>INDEX(RawElecCD[Round Volts],MATCH(CONCATENATE(ElectCDSort[[#This Row],[Manufacturer]],ElectCDSort[[#This Row],[Model]]),'Raw Electric CD Costs'!$B$3:$B$429,0))</f>
        <v>240</v>
      </c>
      <c r="F273" s="5" t="str">
        <f>INDEX(RawElecCD[Drum Size],MATCH(CONCATENATE(ElectCDSort[[#This Row],[Manufacturer]],ElectCDSort[[#This Row],[Model]]),'Raw Electric CD Costs'!$B$3:$B$429,0))</f>
        <v>Standard</v>
      </c>
      <c r="G273" s="30" t="str">
        <f>INDEX(RawElecCD[Vent Type],MATCH(CONCATENATE(ElectCDSort[[#This Row],[Manufacturer]],ElectCDSort[[#This Row],[Model]]),'Raw Electric CD Costs'!$B$3:$B$429,0))</f>
        <v>Ventless</v>
      </c>
      <c r="H273" s="18"/>
    </row>
    <row r="274" spans="2:8" x14ac:dyDescent="0.3">
      <c r="B274" s="47" t="s">
        <v>14</v>
      </c>
      <c r="C274" s="42" t="s">
        <v>249</v>
      </c>
      <c r="D274" s="9">
        <f>AVERAGEIFS(RawElecCD[Cost], RawElecCD[Manufacturer],ElectCDSort[[#This Row],[Manufacturer]],RawElecCD[Model],ElectCDSort[[#This Row],[Model]])</f>
        <v>809.1</v>
      </c>
      <c r="E274" s="40">
        <f>INDEX(RawElecCD[Round Volts],MATCH(CONCATENATE(ElectCDSort[[#This Row],[Manufacturer]],ElectCDSort[[#This Row],[Model]]),'Raw Electric CD Costs'!$B$3:$B$429,0))</f>
        <v>240</v>
      </c>
      <c r="F274" s="11" t="str">
        <f>INDEX(RawElecCD[Drum Size],MATCH(CONCATENATE(ElectCDSort[[#This Row],[Manufacturer]],ElectCDSort[[#This Row],[Model]]),'Raw Electric CD Costs'!$B$3:$B$429,0))</f>
        <v>Standard</v>
      </c>
      <c r="G274" s="30" t="str">
        <f>INDEX(RawElecCD[Vent Type],MATCH(CONCATENATE(ElectCDSort[[#This Row],[Manufacturer]],ElectCDSort[[#This Row],[Model]]),'Raw Electric CD Costs'!$B$3:$B$429,0))</f>
        <v>Ventless</v>
      </c>
      <c r="H274" s="18"/>
    </row>
    <row r="275" spans="2:8" x14ac:dyDescent="0.3">
      <c r="B275" s="47" t="s">
        <v>14</v>
      </c>
      <c r="C275" s="42" t="s">
        <v>749</v>
      </c>
      <c r="D275" s="9">
        <f>AVERAGEIFS(RawElecCD[Cost], RawElecCD[Manufacturer],ElectCDSort[[#This Row],[Manufacturer]],RawElecCD[Model],ElectCDSort[[#This Row],[Model]])</f>
        <v>485.99</v>
      </c>
      <c r="E275" s="40">
        <f>INDEX(RawElecCD[Round Volts],MATCH(CONCATENATE(ElectCDSort[[#This Row],[Manufacturer]],ElectCDSort[[#This Row],[Model]]),'Raw Electric CD Costs'!$B$3:$B$429,0))</f>
        <v>240</v>
      </c>
      <c r="F275" s="5" t="str">
        <f>INDEX(RawElecCD[Drum Size],MATCH(CONCATENATE(ElectCDSort[[#This Row],[Manufacturer]],ElectCDSort[[#This Row],[Model]]),'Raw Electric CD Costs'!$B$3:$B$429,0))</f>
        <v>Standard</v>
      </c>
      <c r="G275" s="30" t="str">
        <f>INDEX(RawElecCD[Vent Type],MATCH(CONCATENATE(ElectCDSort[[#This Row],[Manufacturer]],ElectCDSort[[#This Row],[Model]]),'Raw Electric CD Costs'!$B$3:$B$429,0))</f>
        <v>Ventless</v>
      </c>
      <c r="H275" s="18"/>
    </row>
    <row r="276" spans="2:8" x14ac:dyDescent="0.3">
      <c r="B276" s="47" t="s">
        <v>14</v>
      </c>
      <c r="C276" s="42" t="s">
        <v>263</v>
      </c>
      <c r="D276" s="9">
        <f>AVERAGEIFS(RawElecCD[Cost], RawElecCD[Manufacturer],ElectCDSort[[#This Row],[Manufacturer]],RawElecCD[Model],ElectCDSort[[#This Row],[Model]])</f>
        <v>627.29999999999995</v>
      </c>
      <c r="E276" s="40">
        <f>INDEX(RawElecCD[Round Volts],MATCH(CONCATENATE(ElectCDSort[[#This Row],[Manufacturer]],ElectCDSort[[#This Row],[Model]]),'Raw Electric CD Costs'!$B$3:$B$429,0))</f>
        <v>240</v>
      </c>
      <c r="F276" s="11" t="str">
        <f>INDEX(RawElecCD[Drum Size],MATCH(CONCATENATE(ElectCDSort[[#This Row],[Manufacturer]],ElectCDSort[[#This Row],[Model]]),'Raw Electric CD Costs'!$B$3:$B$429,0))</f>
        <v>Standard</v>
      </c>
      <c r="G276" s="30" t="str">
        <f>INDEX(RawElecCD[Vent Type],MATCH(CONCATENATE(ElectCDSort[[#This Row],[Manufacturer]],ElectCDSort[[#This Row],[Model]]),'Raw Electric CD Costs'!$B$3:$B$429,0))</f>
        <v>Ventless</v>
      </c>
      <c r="H276" s="18"/>
    </row>
    <row r="277" spans="2:8" x14ac:dyDescent="0.3">
      <c r="B277" s="47" t="s">
        <v>14</v>
      </c>
      <c r="C277" s="42" t="s">
        <v>778</v>
      </c>
      <c r="D277" s="9">
        <f>AVERAGEIFS(RawElecCD[Cost], RawElecCD[Manufacturer],ElectCDSort[[#This Row],[Manufacturer]],RawElecCD[Model],ElectCDSort[[#This Row],[Model]])</f>
        <v>396</v>
      </c>
      <c r="E277" s="40">
        <f>INDEX(RawElecCD[Round Volts],MATCH(CONCATENATE(ElectCDSort[[#This Row],[Manufacturer]],ElectCDSort[[#This Row],[Model]]),'Raw Electric CD Costs'!$B$3:$B$429,0))</f>
        <v>240</v>
      </c>
      <c r="F277" s="5" t="str">
        <f>INDEX(RawElecCD[Drum Size],MATCH(CONCATENATE(ElectCDSort[[#This Row],[Manufacturer]],ElectCDSort[[#This Row],[Model]]),'Raw Electric CD Costs'!$B$3:$B$429,0))</f>
        <v>Standard</v>
      </c>
      <c r="G277" s="30" t="str">
        <f>INDEX(RawElecCD[Vent Type],MATCH(CONCATENATE(ElectCDSort[[#This Row],[Manufacturer]],ElectCDSort[[#This Row],[Model]]),'Raw Electric CD Costs'!$B$3:$B$429,0))</f>
        <v>Ventless</v>
      </c>
      <c r="H277" s="18"/>
    </row>
    <row r="278" spans="2:8" x14ac:dyDescent="0.3">
      <c r="B278" s="47" t="s">
        <v>14</v>
      </c>
      <c r="C278" s="42" t="s">
        <v>254</v>
      </c>
      <c r="D278" s="9">
        <f>AVERAGEIFS(RawElecCD[Cost], RawElecCD[Manufacturer],ElectCDSort[[#This Row],[Manufacturer]],RawElecCD[Model],ElectCDSort[[#This Row],[Model]])</f>
        <v>676.8</v>
      </c>
      <c r="E278" s="40">
        <f>INDEX(RawElecCD[Round Volts],MATCH(CONCATENATE(ElectCDSort[[#This Row],[Manufacturer]],ElectCDSort[[#This Row],[Model]]),'Raw Electric CD Costs'!$B$3:$B$429,0))</f>
        <v>240</v>
      </c>
      <c r="F278" s="11" t="str">
        <f>INDEX(RawElecCD[Drum Size],MATCH(CONCATENATE(ElectCDSort[[#This Row],[Manufacturer]],ElectCDSort[[#This Row],[Model]]),'Raw Electric CD Costs'!$B$3:$B$429,0))</f>
        <v>Standard</v>
      </c>
      <c r="G278" s="30" t="str">
        <f>INDEX(RawElecCD[Vent Type],MATCH(CONCATENATE(ElectCDSort[[#This Row],[Manufacturer]],ElectCDSort[[#This Row],[Model]]),'Raw Electric CD Costs'!$B$3:$B$429,0))</f>
        <v>Ventless</v>
      </c>
      <c r="H278" s="18"/>
    </row>
    <row r="279" spans="2:8" x14ac:dyDescent="0.3">
      <c r="B279" s="47" t="s">
        <v>14</v>
      </c>
      <c r="C279" s="42" t="s">
        <v>176</v>
      </c>
      <c r="D279" s="9">
        <f>AVERAGEIFS(RawElecCD[Cost], RawElecCD[Manufacturer],ElectCDSort[[#This Row],[Manufacturer]],RawElecCD[Model],ElectCDSort[[#This Row],[Model]])</f>
        <v>699.99</v>
      </c>
      <c r="E279" s="40">
        <f>INDEX(RawElecCD[Round Volts],MATCH(CONCATENATE(ElectCDSort[[#This Row],[Manufacturer]],ElectCDSort[[#This Row],[Model]]),'Raw Electric CD Costs'!$B$3:$B$429,0))</f>
        <v>240</v>
      </c>
      <c r="F279" s="11" t="str">
        <f>INDEX(RawElecCD[Drum Size],MATCH(CONCATENATE(ElectCDSort[[#This Row],[Manufacturer]],ElectCDSort[[#This Row],[Model]]),'Raw Electric CD Costs'!$B$3:$B$429,0))</f>
        <v>Standard</v>
      </c>
      <c r="G279" s="30" t="str">
        <f>INDEX(RawElecCD[Vent Type],MATCH(CONCATENATE(ElectCDSort[[#This Row],[Manufacturer]],ElectCDSort[[#This Row],[Model]]),'Raw Electric CD Costs'!$B$3:$B$429,0))</f>
        <v>Vented</v>
      </c>
      <c r="H279" s="18"/>
    </row>
    <row r="280" spans="2:8" x14ac:dyDescent="0.3">
      <c r="B280" s="47" t="s">
        <v>14</v>
      </c>
      <c r="C280" s="42" t="s">
        <v>688</v>
      </c>
      <c r="D280" s="9">
        <f>AVERAGEIFS(RawElecCD[Cost], RawElecCD[Manufacturer],ElectCDSort[[#This Row],[Manufacturer]],RawElecCD[Model],ElectCDSort[[#This Row],[Model]])</f>
        <v>485.99</v>
      </c>
      <c r="E280" s="40">
        <f>INDEX(RawElecCD[Round Volts],MATCH(CONCATENATE(ElectCDSort[[#This Row],[Manufacturer]],ElectCDSort[[#This Row],[Model]]),'Raw Electric CD Costs'!$B$3:$B$429,0))</f>
        <v>240</v>
      </c>
      <c r="F280" s="5" t="str">
        <f>INDEX(RawElecCD[Drum Size],MATCH(CONCATENATE(ElectCDSort[[#This Row],[Manufacturer]],ElectCDSort[[#This Row],[Model]]),'Raw Electric CD Costs'!$B$3:$B$429,0))</f>
        <v>Standard</v>
      </c>
      <c r="G280" s="30" t="str">
        <f>INDEX(RawElecCD[Vent Type],MATCH(CONCATENATE(ElectCDSort[[#This Row],[Manufacturer]],ElectCDSort[[#This Row],[Model]]),'Raw Electric CD Costs'!$B$3:$B$429,0))</f>
        <v>Ventless</v>
      </c>
      <c r="H280" s="18"/>
    </row>
    <row r="281" spans="2:8" x14ac:dyDescent="0.3">
      <c r="B281" s="47" t="s">
        <v>14</v>
      </c>
      <c r="C281" s="42" t="s">
        <v>271</v>
      </c>
      <c r="D281" s="9">
        <f>AVERAGEIFS(RawElecCD[Cost], RawElecCD[Manufacturer],ElectCDSort[[#This Row],[Manufacturer]],RawElecCD[Model],ElectCDSort[[#This Row],[Model]])</f>
        <v>897.3</v>
      </c>
      <c r="E281" s="40">
        <f>INDEX(RawElecCD[Round Volts],MATCH(CONCATENATE(ElectCDSort[[#This Row],[Manufacturer]],ElectCDSort[[#This Row],[Model]]),'Raw Electric CD Costs'!$B$3:$B$429,0))</f>
        <v>240</v>
      </c>
      <c r="F281" s="11" t="str">
        <f>INDEX(RawElecCD[Drum Size],MATCH(CONCATENATE(ElectCDSort[[#This Row],[Manufacturer]],ElectCDSort[[#This Row],[Model]]),'Raw Electric CD Costs'!$B$3:$B$429,0))</f>
        <v>Standard</v>
      </c>
      <c r="G281" s="30" t="str">
        <f>INDEX(RawElecCD[Vent Type],MATCH(CONCATENATE(ElectCDSort[[#This Row],[Manufacturer]],ElectCDSort[[#This Row],[Model]]),'Raw Electric CD Costs'!$B$3:$B$429,0))</f>
        <v>Ventless</v>
      </c>
      <c r="H281" s="18"/>
    </row>
    <row r="282" spans="2:8" x14ac:dyDescent="0.3">
      <c r="B282" s="47" t="s">
        <v>14</v>
      </c>
      <c r="C282" s="42" t="s">
        <v>890</v>
      </c>
      <c r="D282" s="9">
        <f>AVERAGEIFS(RawElecCD[Cost], RawElecCD[Manufacturer],ElectCDSort[[#This Row],[Manufacturer]],RawElecCD[Model],ElectCDSort[[#This Row],[Model]])</f>
        <v>701.99</v>
      </c>
      <c r="E282" s="40">
        <f>INDEX(RawElecCD[Round Volts],MATCH(CONCATENATE(ElectCDSort[[#This Row],[Manufacturer]],ElectCDSort[[#This Row],[Model]]),'Raw Electric CD Costs'!$B$3:$B$429,0))</f>
        <v>240</v>
      </c>
      <c r="F282" s="5" t="str">
        <f>INDEX(RawElecCD[Drum Size],MATCH(CONCATENATE(ElectCDSort[[#This Row],[Manufacturer]],ElectCDSort[[#This Row],[Model]]),'Raw Electric CD Costs'!$B$3:$B$429,0))</f>
        <v>Standard</v>
      </c>
      <c r="G282" s="30" t="str">
        <f>INDEX(RawElecCD[Vent Type],MATCH(CONCATENATE(ElectCDSort[[#This Row],[Manufacturer]],ElectCDSort[[#This Row],[Model]]),'Raw Electric CD Costs'!$B$3:$B$429,0))</f>
        <v>Ventless</v>
      </c>
      <c r="H282" s="18"/>
    </row>
    <row r="283" spans="2:8" x14ac:dyDescent="0.3">
      <c r="B283" s="47" t="s">
        <v>14</v>
      </c>
      <c r="C283" s="42" t="s">
        <v>167</v>
      </c>
      <c r="D283" s="9">
        <f>AVERAGEIFS(RawElecCD[Cost], RawElecCD[Manufacturer],ElectCDSort[[#This Row],[Manufacturer]],RawElecCD[Model],ElectCDSort[[#This Row],[Model]])</f>
        <v>747</v>
      </c>
      <c r="E283" s="40">
        <f>INDEX(RawElecCD[Round Volts],MATCH(CONCATENATE(ElectCDSort[[#This Row],[Manufacturer]],ElectCDSort[[#This Row],[Model]]),'Raw Electric CD Costs'!$B$3:$B$429,0))</f>
        <v>240</v>
      </c>
      <c r="F283" s="11" t="str">
        <f>INDEX(RawElecCD[Drum Size],MATCH(CONCATENATE(ElectCDSort[[#This Row],[Manufacturer]],ElectCDSort[[#This Row],[Model]]),'Raw Electric CD Costs'!$B$3:$B$429,0))</f>
        <v>Standard</v>
      </c>
      <c r="G283" s="30" t="str">
        <f>INDEX(RawElecCD[Vent Type],MATCH(CONCATENATE(ElectCDSort[[#This Row],[Manufacturer]],ElectCDSort[[#This Row],[Model]]),'Raw Electric CD Costs'!$B$3:$B$429,0))</f>
        <v>Ventless</v>
      </c>
      <c r="H283" s="18"/>
    </row>
    <row r="284" spans="2:8" x14ac:dyDescent="0.3">
      <c r="B284" s="47" t="s">
        <v>14</v>
      </c>
      <c r="C284" s="42" t="s">
        <v>668</v>
      </c>
      <c r="D284" s="9">
        <f>AVERAGEIFS(RawElecCD[Cost], RawElecCD[Manufacturer],ElectCDSort[[#This Row],[Manufacturer]],RawElecCD[Model],ElectCDSort[[#This Row],[Model]])</f>
        <v>593.99</v>
      </c>
      <c r="E284" s="40">
        <f>INDEX(RawElecCD[Round Volts],MATCH(CONCATENATE(ElectCDSort[[#This Row],[Manufacturer]],ElectCDSort[[#This Row],[Model]]),'Raw Electric CD Costs'!$B$3:$B$429,0))</f>
        <v>240</v>
      </c>
      <c r="F284" s="5" t="str">
        <f>INDEX(RawElecCD[Drum Size],MATCH(CONCATENATE(ElectCDSort[[#This Row],[Manufacturer]],ElectCDSort[[#This Row],[Model]]),'Raw Electric CD Costs'!$B$3:$B$429,0))</f>
        <v>Standard</v>
      </c>
      <c r="G284" s="30" t="str">
        <f>INDEX(RawElecCD[Vent Type],MATCH(CONCATENATE(ElectCDSort[[#This Row],[Manufacturer]],ElectCDSort[[#This Row],[Model]]),'Raw Electric CD Costs'!$B$3:$B$429,0))</f>
        <v>Ventless</v>
      </c>
      <c r="H284" s="18"/>
    </row>
    <row r="285" spans="2:8" x14ac:dyDescent="0.3">
      <c r="B285" s="47" t="s">
        <v>14</v>
      </c>
      <c r="C285" s="42" t="s">
        <v>135</v>
      </c>
      <c r="D285" s="9">
        <f>AVERAGEIFS(RawElecCD[Cost], RawElecCD[Manufacturer],ElectCDSort[[#This Row],[Manufacturer]],RawElecCD[Model],ElectCDSort[[#This Row],[Model]])</f>
        <v>699.99</v>
      </c>
      <c r="E285" s="40">
        <f>INDEX(RawElecCD[Round Volts],MATCH(CONCATENATE(ElectCDSort[[#This Row],[Manufacturer]],ElectCDSort[[#This Row],[Model]]),'Raw Electric CD Costs'!$B$3:$B$429,0))</f>
        <v>120</v>
      </c>
      <c r="F285" s="11" t="str">
        <f>INDEX(RawElecCD[Drum Size],MATCH(CONCATENATE(ElectCDSort[[#This Row],[Manufacturer]],ElectCDSort[[#This Row],[Model]]),'Raw Electric CD Costs'!$B$3:$B$429,0))</f>
        <v>Standard</v>
      </c>
      <c r="G285" s="30" t="str">
        <f>INDEX(RawElecCD[Vent Type],MATCH(CONCATENATE(ElectCDSort[[#This Row],[Manufacturer]],ElectCDSort[[#This Row],[Model]]),'Raw Electric CD Costs'!$B$3:$B$429,0))</f>
        <v>Ventless</v>
      </c>
      <c r="H285" s="18"/>
    </row>
    <row r="286" spans="2:8" x14ac:dyDescent="0.3">
      <c r="B286" s="47" t="s">
        <v>14</v>
      </c>
      <c r="C286" s="42" t="s">
        <v>595</v>
      </c>
      <c r="D286" s="9">
        <f>AVERAGEIFS(RawElecCD[Cost], RawElecCD[Manufacturer],ElectCDSort[[#This Row],[Manufacturer]],RawElecCD[Model],ElectCDSort[[#This Row],[Model]])</f>
        <v>539.99</v>
      </c>
      <c r="E286" s="40">
        <f>INDEX(RawElecCD[Round Volts],MATCH(CONCATENATE(ElectCDSort[[#This Row],[Manufacturer]],ElectCDSort[[#This Row],[Model]]),'Raw Electric CD Costs'!$B$3:$B$429,0))</f>
        <v>240</v>
      </c>
      <c r="F286" s="5" t="str">
        <f>INDEX(RawElecCD[Drum Size],MATCH(CONCATENATE(ElectCDSort[[#This Row],[Manufacturer]],ElectCDSort[[#This Row],[Model]]),'Raw Electric CD Costs'!$B$3:$B$429,0))</f>
        <v>Standard</v>
      </c>
      <c r="G286" s="30" t="str">
        <f>INDEX(RawElecCD[Vent Type],MATCH(CONCATENATE(ElectCDSort[[#This Row],[Manufacturer]],ElectCDSort[[#This Row],[Model]]),'Raw Electric CD Costs'!$B$3:$B$429,0))</f>
        <v>Ventless</v>
      </c>
      <c r="H286" s="18"/>
    </row>
    <row r="287" spans="2:8" x14ac:dyDescent="0.3">
      <c r="B287" s="47" t="s">
        <v>14</v>
      </c>
      <c r="C287" s="42" t="s">
        <v>703</v>
      </c>
      <c r="D287" s="9">
        <f>AVERAGEIFS(RawElecCD[Cost], RawElecCD[Manufacturer],ElectCDSort[[#This Row],[Manufacturer]],RawElecCD[Model],ElectCDSort[[#This Row],[Model]])</f>
        <v>593.99</v>
      </c>
      <c r="E287" s="40">
        <f>INDEX(RawElecCD[Round Volts],MATCH(CONCATENATE(ElectCDSort[[#This Row],[Manufacturer]],ElectCDSort[[#This Row],[Model]]),'Raw Electric CD Costs'!$B$3:$B$429,0))</f>
        <v>240</v>
      </c>
      <c r="F287" s="5" t="str">
        <f>INDEX(RawElecCD[Drum Size],MATCH(CONCATENATE(ElectCDSort[[#This Row],[Manufacturer]],ElectCDSort[[#This Row],[Model]]),'Raw Electric CD Costs'!$B$3:$B$429,0))</f>
        <v>Standard</v>
      </c>
      <c r="G287" s="30" t="str">
        <f>INDEX(RawElecCD[Vent Type],MATCH(CONCATENATE(ElectCDSort[[#This Row],[Manufacturer]],ElectCDSort[[#This Row],[Model]]),'Raw Electric CD Costs'!$B$3:$B$429,0))</f>
        <v>Ventless</v>
      </c>
      <c r="H287" s="18"/>
    </row>
    <row r="288" spans="2:8" x14ac:dyDescent="0.3">
      <c r="B288" s="47" t="s">
        <v>14</v>
      </c>
      <c r="C288" s="42" t="s">
        <v>123</v>
      </c>
      <c r="D288" s="9">
        <f>AVERAGEIFS(RawElecCD[Cost], RawElecCD[Manufacturer],ElectCDSort[[#This Row],[Manufacturer]],RawElecCD[Model],ElectCDSort[[#This Row],[Model]])</f>
        <v>899.1</v>
      </c>
      <c r="E288" s="40">
        <f>INDEX(RawElecCD[Round Volts],MATCH(CONCATENATE(ElectCDSort[[#This Row],[Manufacturer]],ElectCDSort[[#This Row],[Model]]),'Raw Electric CD Costs'!$B$3:$B$429,0))</f>
        <v>240</v>
      </c>
      <c r="F288" s="5" t="str">
        <f>INDEX(RawElecCD[Drum Size],MATCH(CONCATENATE(ElectCDSort[[#This Row],[Manufacturer]],ElectCDSort[[#This Row],[Model]]),'Raw Electric CD Costs'!$B$3:$B$429,0))</f>
        <v>Standard</v>
      </c>
      <c r="G288" s="30" t="str">
        <f>INDEX(RawElecCD[Vent Type],MATCH(CONCATENATE(ElectCDSort[[#This Row],[Manufacturer]],ElectCDSort[[#This Row],[Model]]),'Raw Electric CD Costs'!$B$3:$B$429,0))</f>
        <v>Ventless</v>
      </c>
      <c r="H288" s="18"/>
    </row>
    <row r="289" spans="2:8" x14ac:dyDescent="0.3">
      <c r="B289" s="47" t="s">
        <v>14</v>
      </c>
      <c r="C289" s="42" t="s">
        <v>540</v>
      </c>
      <c r="D289" s="9">
        <f>AVERAGEIFS(RawElecCD[Cost], RawElecCD[Manufacturer],ElectCDSort[[#This Row],[Manufacturer]],RawElecCD[Model],ElectCDSort[[#This Row],[Model]])</f>
        <v>539.99</v>
      </c>
      <c r="E289" s="40">
        <f>INDEX(RawElecCD[Round Volts],MATCH(CONCATENATE(ElectCDSort[[#This Row],[Manufacturer]],ElectCDSort[[#This Row],[Model]]),'Raw Electric CD Costs'!$B$3:$B$429,0))</f>
        <v>240</v>
      </c>
      <c r="F289" s="5" t="str">
        <f>INDEX(RawElecCD[Drum Size],MATCH(CONCATENATE(ElectCDSort[[#This Row],[Manufacturer]],ElectCDSort[[#This Row],[Model]]),'Raw Electric CD Costs'!$B$3:$B$429,0))</f>
        <v>Standard</v>
      </c>
      <c r="G289" s="30" t="str">
        <f>INDEX(RawElecCD[Vent Type],MATCH(CONCATENATE(ElectCDSort[[#This Row],[Manufacturer]],ElectCDSort[[#This Row],[Model]]),'Raw Electric CD Costs'!$B$3:$B$429,0))</f>
        <v>Ventless</v>
      </c>
      <c r="H289" s="18"/>
    </row>
    <row r="290" spans="2:8" x14ac:dyDescent="0.3">
      <c r="B290" s="47" t="s">
        <v>14</v>
      </c>
      <c r="C290" s="42" t="s">
        <v>297</v>
      </c>
      <c r="D290" s="9">
        <f>AVERAGEIFS(RawElecCD[Cost], RawElecCD[Manufacturer],ElectCDSort[[#This Row],[Manufacturer]],RawElecCD[Model],ElectCDSort[[#This Row],[Model]])</f>
        <v>1169.0999999999999</v>
      </c>
      <c r="E290" s="40">
        <f>INDEX(RawElecCD[Round Volts],MATCH(CONCATENATE(ElectCDSort[[#This Row],[Manufacturer]],ElectCDSort[[#This Row],[Model]]),'Raw Electric CD Costs'!$B$3:$B$429,0))</f>
        <v>240</v>
      </c>
      <c r="F290" s="11" t="str">
        <f>INDEX(RawElecCD[Drum Size],MATCH(CONCATENATE(ElectCDSort[[#This Row],[Manufacturer]],ElectCDSort[[#This Row],[Model]]),'Raw Electric CD Costs'!$B$3:$B$429,0))</f>
        <v>Standard</v>
      </c>
      <c r="G290" s="30" t="str">
        <f>INDEX(RawElecCD[Vent Type],MATCH(CONCATENATE(ElectCDSort[[#This Row],[Manufacturer]],ElectCDSort[[#This Row],[Model]]),'Raw Electric CD Costs'!$B$3:$B$429,0))</f>
        <v>Ventless</v>
      </c>
      <c r="H290" s="18"/>
    </row>
    <row r="291" spans="2:8" x14ac:dyDescent="0.3">
      <c r="B291" s="47" t="s">
        <v>14</v>
      </c>
      <c r="C291" s="42" t="s">
        <v>523</v>
      </c>
      <c r="D291" s="9">
        <f>AVERAGEIFS(RawElecCD[Cost], RawElecCD[Manufacturer],ElectCDSort[[#This Row],[Manufacturer]],RawElecCD[Model],ElectCDSort[[#This Row],[Model]])</f>
        <v>701.99</v>
      </c>
      <c r="E291" s="40">
        <f>INDEX(RawElecCD[Round Volts],MATCH(CONCATENATE(ElectCDSort[[#This Row],[Manufacturer]],ElectCDSort[[#This Row],[Model]]),'Raw Electric CD Costs'!$B$3:$B$429,0))</f>
        <v>240</v>
      </c>
      <c r="F291" s="5" t="str">
        <f>INDEX(RawElecCD[Drum Size],MATCH(CONCATENATE(ElectCDSort[[#This Row],[Manufacturer]],ElectCDSort[[#This Row],[Model]]),'Raw Electric CD Costs'!$B$3:$B$429,0))</f>
        <v>Standard</v>
      </c>
      <c r="G291" s="30" t="str">
        <f>INDEX(RawElecCD[Vent Type],MATCH(CONCATENATE(ElectCDSort[[#This Row],[Manufacturer]],ElectCDSort[[#This Row],[Model]]),'Raw Electric CD Costs'!$B$3:$B$429,0))</f>
        <v>Ventless</v>
      </c>
      <c r="H291" s="18"/>
    </row>
    <row r="292" spans="2:8" x14ac:dyDescent="0.3">
      <c r="B292" s="47" t="s">
        <v>14</v>
      </c>
      <c r="C292" s="42" t="s">
        <v>546</v>
      </c>
      <c r="D292" s="9">
        <f>AVERAGEIFS(RawElecCD[Cost], RawElecCD[Manufacturer],ElectCDSort[[#This Row],[Manufacturer]],RawElecCD[Model],ElectCDSort[[#This Row],[Model]])</f>
        <v>647.99</v>
      </c>
      <c r="E292" s="40">
        <f>INDEX(RawElecCD[Round Volts],MATCH(CONCATENATE(ElectCDSort[[#This Row],[Manufacturer]],ElectCDSort[[#This Row],[Model]]),'Raw Electric CD Costs'!$B$3:$B$429,0))</f>
        <v>240</v>
      </c>
      <c r="F292" s="5" t="str">
        <f>INDEX(RawElecCD[Drum Size],MATCH(CONCATENATE(ElectCDSort[[#This Row],[Manufacturer]],ElectCDSort[[#This Row],[Model]]),'Raw Electric CD Costs'!$B$3:$B$429,0))</f>
        <v>Standard</v>
      </c>
      <c r="G292" s="30" t="str">
        <f>INDEX(RawElecCD[Vent Type],MATCH(CONCATENATE(ElectCDSort[[#This Row],[Manufacturer]],ElectCDSort[[#This Row],[Model]]),'Raw Electric CD Costs'!$B$3:$B$429,0))</f>
        <v>Ventless</v>
      </c>
      <c r="H292" s="18"/>
    </row>
    <row r="293" spans="2:8" x14ac:dyDescent="0.3">
      <c r="B293" s="47" t="s">
        <v>14</v>
      </c>
      <c r="C293" s="42" t="s">
        <v>138</v>
      </c>
      <c r="D293" s="9">
        <f>AVERAGEIFS(RawElecCD[Cost], RawElecCD[Manufacturer],ElectCDSort[[#This Row],[Manufacturer]],RawElecCD[Model],ElectCDSort[[#This Row],[Model]])</f>
        <v>697.5</v>
      </c>
      <c r="E293" s="40">
        <f>INDEX(RawElecCD[Round Volts],MATCH(CONCATENATE(ElectCDSort[[#This Row],[Manufacturer]],ElectCDSort[[#This Row],[Model]]),'Raw Electric CD Costs'!$B$3:$B$429,0))</f>
        <v>240</v>
      </c>
      <c r="F293" s="5" t="str">
        <f>INDEX(RawElecCD[Drum Size],MATCH(CONCATENATE(ElectCDSort[[#This Row],[Manufacturer]],ElectCDSort[[#This Row],[Model]]),'Raw Electric CD Costs'!$B$3:$B$429,0))</f>
        <v>Standard</v>
      </c>
      <c r="G293" s="30" t="str">
        <f>INDEX(RawElecCD[Vent Type],MATCH(CONCATENATE(ElectCDSort[[#This Row],[Manufacturer]],ElectCDSort[[#This Row],[Model]]),'Raw Electric CD Costs'!$B$3:$B$429,0))</f>
        <v>Ventless</v>
      </c>
      <c r="H293" s="18"/>
    </row>
    <row r="294" spans="2:8" x14ac:dyDescent="0.3">
      <c r="B294" s="47" t="s">
        <v>14</v>
      </c>
      <c r="C294" s="42" t="s">
        <v>863</v>
      </c>
      <c r="D294" s="9">
        <f>AVERAGEIFS(RawElecCD[Cost], RawElecCD[Manufacturer],ElectCDSort[[#This Row],[Manufacturer]],RawElecCD[Model],ElectCDSort[[#This Row],[Model]])</f>
        <v>539.46</v>
      </c>
      <c r="E294" s="40">
        <f>INDEX(RawElecCD[Round Volts],MATCH(CONCATENATE(ElectCDSort[[#This Row],[Manufacturer]],ElectCDSort[[#This Row],[Model]]),'Raw Electric CD Costs'!$B$3:$B$429,0))</f>
        <v>240</v>
      </c>
      <c r="F294" s="5" t="str">
        <f>INDEX(RawElecCD[Drum Size],MATCH(CONCATENATE(ElectCDSort[[#This Row],[Manufacturer]],ElectCDSort[[#This Row],[Model]]),'Raw Electric CD Costs'!$B$3:$B$429,0))</f>
        <v>Standard</v>
      </c>
      <c r="G294" s="30" t="str">
        <f>INDEX(RawElecCD[Vent Type],MATCH(CONCATENATE(ElectCDSort[[#This Row],[Manufacturer]],ElectCDSort[[#This Row],[Model]]),'Raw Electric CD Costs'!$B$3:$B$429,0))</f>
        <v>Ventless</v>
      </c>
      <c r="H294" s="18"/>
    </row>
    <row r="295" spans="2:8" x14ac:dyDescent="0.3">
      <c r="B295" s="47" t="s">
        <v>14</v>
      </c>
      <c r="C295" s="42" t="s">
        <v>845</v>
      </c>
      <c r="D295" s="9">
        <f>AVERAGEIFS(RawElecCD[Cost], RawElecCD[Manufacturer],ElectCDSort[[#This Row],[Manufacturer]],RawElecCD[Model],ElectCDSort[[#This Row],[Model]])</f>
        <v>701.46</v>
      </c>
      <c r="E295" s="40">
        <f>INDEX(RawElecCD[Round Volts],MATCH(CONCATENATE(ElectCDSort[[#This Row],[Manufacturer]],ElectCDSort[[#This Row],[Model]]),'Raw Electric CD Costs'!$B$3:$B$429,0))</f>
        <v>240</v>
      </c>
      <c r="F295" s="5" t="str">
        <f>INDEX(RawElecCD[Drum Size],MATCH(CONCATENATE(ElectCDSort[[#This Row],[Manufacturer]],ElectCDSort[[#This Row],[Model]]),'Raw Electric CD Costs'!$B$3:$B$429,0))</f>
        <v>Standard</v>
      </c>
      <c r="G295" s="30" t="str">
        <f>INDEX(RawElecCD[Vent Type],MATCH(CONCATENATE(ElectCDSort[[#This Row],[Manufacturer]],ElectCDSort[[#This Row],[Model]]),'Raw Electric CD Costs'!$B$3:$B$429,0))</f>
        <v>Ventless</v>
      </c>
      <c r="H295" s="18"/>
    </row>
    <row r="296" spans="2:8" x14ac:dyDescent="0.3">
      <c r="B296" s="47" t="s">
        <v>14</v>
      </c>
      <c r="C296" s="42" t="s">
        <v>165</v>
      </c>
      <c r="D296" s="9">
        <f>AVERAGEIFS(RawElecCD[Cost], RawElecCD[Manufacturer],ElectCDSort[[#This Row],[Manufacturer]],RawElecCD[Model],ElectCDSort[[#This Row],[Model]])</f>
        <v>747</v>
      </c>
      <c r="E296" s="40">
        <f>INDEX(RawElecCD[Round Volts],MATCH(CONCATENATE(ElectCDSort[[#This Row],[Manufacturer]],ElectCDSort[[#This Row],[Model]]),'Raw Electric CD Costs'!$B$3:$B$429,0))</f>
        <v>240</v>
      </c>
      <c r="F296" s="11" t="str">
        <f>INDEX(RawElecCD[Drum Size],MATCH(CONCATENATE(ElectCDSort[[#This Row],[Manufacturer]],ElectCDSort[[#This Row],[Model]]),'Raw Electric CD Costs'!$B$3:$B$429,0))</f>
        <v>Standard</v>
      </c>
      <c r="G296" s="30" t="str">
        <f>INDEX(RawElecCD[Vent Type],MATCH(CONCATENATE(ElectCDSort[[#This Row],[Manufacturer]],ElectCDSort[[#This Row],[Model]]),'Raw Electric CD Costs'!$B$3:$B$429,0))</f>
        <v>Ventless</v>
      </c>
      <c r="H296" s="18"/>
    </row>
    <row r="297" spans="2:8" x14ac:dyDescent="0.3">
      <c r="B297" s="47" t="s">
        <v>14</v>
      </c>
      <c r="C297" s="42" t="s">
        <v>144</v>
      </c>
      <c r="D297" s="9">
        <f>AVERAGEIFS(RawElecCD[Cost], RawElecCD[Manufacturer],ElectCDSort[[#This Row],[Manufacturer]],RawElecCD[Model],ElectCDSort[[#This Row],[Model]])</f>
        <v>1296.9000000000001</v>
      </c>
      <c r="E297" s="40">
        <f>INDEX(RawElecCD[Round Volts],MATCH(CONCATENATE(ElectCDSort[[#This Row],[Manufacturer]],ElectCDSort[[#This Row],[Model]]),'Raw Electric CD Costs'!$B$3:$B$429,0))</f>
        <v>240</v>
      </c>
      <c r="F297" s="11" t="str">
        <f>INDEX(RawElecCD[Drum Size],MATCH(CONCATENATE(ElectCDSort[[#This Row],[Manufacturer]],ElectCDSort[[#This Row],[Model]]),'Raw Electric CD Costs'!$B$3:$B$429,0))</f>
        <v>Standard</v>
      </c>
      <c r="G297" s="30" t="str">
        <f>INDEX(RawElecCD[Vent Type],MATCH(CONCATENATE(ElectCDSort[[#This Row],[Manufacturer]],ElectCDSort[[#This Row],[Model]]),'Raw Electric CD Costs'!$B$3:$B$429,0))</f>
        <v>Ventless</v>
      </c>
      <c r="H297" s="18"/>
    </row>
    <row r="298" spans="2:8" x14ac:dyDescent="0.3">
      <c r="B298" s="47" t="s">
        <v>14</v>
      </c>
      <c r="C298" s="42" t="s">
        <v>733</v>
      </c>
      <c r="D298" s="9">
        <f>AVERAGEIFS(RawElecCD[Cost], RawElecCD[Manufacturer],ElectCDSort[[#This Row],[Manufacturer]],RawElecCD[Model],ElectCDSort[[#This Row],[Model]])</f>
        <v>917.99</v>
      </c>
      <c r="E298" s="40">
        <f>INDEX(RawElecCD[Round Volts],MATCH(CONCATENATE(ElectCDSort[[#This Row],[Manufacturer]],ElectCDSort[[#This Row],[Model]]),'Raw Electric CD Costs'!$B$3:$B$429,0))</f>
        <v>240</v>
      </c>
      <c r="F298" s="5" t="str">
        <f>INDEX(RawElecCD[Drum Size],MATCH(CONCATENATE(ElectCDSort[[#This Row],[Manufacturer]],ElectCDSort[[#This Row],[Model]]),'Raw Electric CD Costs'!$B$3:$B$429,0))</f>
        <v>Standard</v>
      </c>
      <c r="G298" s="30" t="str">
        <f>INDEX(RawElecCD[Vent Type],MATCH(CONCATENATE(ElectCDSort[[#This Row],[Manufacturer]],ElectCDSort[[#This Row],[Model]]),'Raw Electric CD Costs'!$B$3:$B$429,0))</f>
        <v>Ventless</v>
      </c>
      <c r="H298" s="18"/>
    </row>
    <row r="299" spans="2:8" x14ac:dyDescent="0.3">
      <c r="B299" s="47" t="s">
        <v>14</v>
      </c>
      <c r="C299" s="42" t="s">
        <v>721</v>
      </c>
      <c r="D299" s="9">
        <f>AVERAGEIFS(RawElecCD[Cost], RawElecCD[Manufacturer],ElectCDSort[[#This Row],[Manufacturer]],RawElecCD[Model],ElectCDSort[[#This Row],[Model]])</f>
        <v>863.99</v>
      </c>
      <c r="E299" s="40">
        <f>INDEX(RawElecCD[Round Volts],MATCH(CONCATENATE(ElectCDSort[[#This Row],[Manufacturer]],ElectCDSort[[#This Row],[Model]]),'Raw Electric CD Costs'!$B$3:$B$429,0))</f>
        <v>240</v>
      </c>
      <c r="F299" s="5" t="str">
        <f>INDEX(RawElecCD[Drum Size],MATCH(CONCATENATE(ElectCDSort[[#This Row],[Manufacturer]],ElectCDSort[[#This Row],[Model]]),'Raw Electric CD Costs'!$B$3:$B$429,0))</f>
        <v>Standard</v>
      </c>
      <c r="G299" s="30" t="str">
        <f>INDEX(RawElecCD[Vent Type],MATCH(CONCATENATE(ElectCDSort[[#This Row],[Manufacturer]],ElectCDSort[[#This Row],[Model]]),'Raw Electric CD Costs'!$B$3:$B$429,0))</f>
        <v>Ventless</v>
      </c>
      <c r="H299" s="18"/>
    </row>
    <row r="300" spans="2:8" x14ac:dyDescent="0.3">
      <c r="B300" s="47" t="s">
        <v>14</v>
      </c>
      <c r="C300" s="42" t="s">
        <v>136</v>
      </c>
      <c r="D300" s="9">
        <f>AVERAGEIFS(RawElecCD[Cost], RawElecCD[Manufacturer],ElectCDSort[[#This Row],[Manufacturer]],RawElecCD[Model],ElectCDSort[[#This Row],[Model]])</f>
        <v>1497.6</v>
      </c>
      <c r="E300" s="40">
        <f>INDEX(RawElecCD[Round Volts],MATCH(CONCATENATE(ElectCDSort[[#This Row],[Manufacturer]],ElectCDSort[[#This Row],[Model]]),'Raw Electric CD Costs'!$B$3:$B$429,0))</f>
        <v>240</v>
      </c>
      <c r="F300" s="11" t="str">
        <f>INDEX(RawElecCD[Drum Size],MATCH(CONCATENATE(ElectCDSort[[#This Row],[Manufacturer]],ElectCDSort[[#This Row],[Model]]),'Raw Electric CD Costs'!$B$3:$B$429,0))</f>
        <v>Standard</v>
      </c>
      <c r="G300" s="30" t="str">
        <f>INDEX(RawElecCD[Vent Type],MATCH(CONCATENATE(ElectCDSort[[#This Row],[Manufacturer]],ElectCDSort[[#This Row],[Model]]),'Raw Electric CD Costs'!$B$3:$B$429,0))</f>
        <v>Ventless</v>
      </c>
      <c r="H300" s="18"/>
    </row>
    <row r="301" spans="2:8" x14ac:dyDescent="0.3">
      <c r="B301" s="47" t="s">
        <v>14</v>
      </c>
      <c r="C301" s="42" t="s">
        <v>686</v>
      </c>
      <c r="D301" s="9">
        <f>AVERAGEIFS(RawElecCD[Cost], RawElecCD[Manufacturer],ElectCDSort[[#This Row],[Manufacturer]],RawElecCD[Model],ElectCDSort[[#This Row],[Model]])</f>
        <v>1079.99</v>
      </c>
      <c r="E301" s="40">
        <f>INDEX(RawElecCD[Round Volts],MATCH(CONCATENATE(ElectCDSort[[#This Row],[Manufacturer]],ElectCDSort[[#This Row],[Model]]),'Raw Electric CD Costs'!$B$3:$B$429,0))</f>
        <v>240</v>
      </c>
      <c r="F301" s="5" t="str">
        <f>INDEX(RawElecCD[Drum Size],MATCH(CONCATENATE(ElectCDSort[[#This Row],[Manufacturer]],ElectCDSort[[#This Row],[Model]]),'Raw Electric CD Costs'!$B$3:$B$429,0))</f>
        <v>Standard</v>
      </c>
      <c r="G301" s="30" t="str">
        <f>INDEX(RawElecCD[Vent Type],MATCH(CONCATENATE(ElectCDSort[[#This Row],[Manufacturer]],ElectCDSort[[#This Row],[Model]]),'Raw Electric CD Costs'!$B$3:$B$429,0))</f>
        <v>Ventless</v>
      </c>
      <c r="H301" s="18"/>
    </row>
    <row r="302" spans="2:8" x14ac:dyDescent="0.3">
      <c r="B302" s="47" t="s">
        <v>14</v>
      </c>
      <c r="C302" s="42" t="s">
        <v>772</v>
      </c>
      <c r="D302" s="9">
        <f>AVERAGEIFS(RawElecCD[Cost], RawElecCD[Manufacturer],ElectCDSort[[#This Row],[Manufacturer]],RawElecCD[Model],ElectCDSort[[#This Row],[Model]])</f>
        <v>1025.99</v>
      </c>
      <c r="E302" s="40">
        <f>INDEX(RawElecCD[Round Volts],MATCH(CONCATENATE(ElectCDSort[[#This Row],[Manufacturer]],ElectCDSort[[#This Row],[Model]]),'Raw Electric CD Costs'!$B$3:$B$429,0))</f>
        <v>240</v>
      </c>
      <c r="F302" s="5" t="str">
        <f>INDEX(RawElecCD[Drum Size],MATCH(CONCATENATE(ElectCDSort[[#This Row],[Manufacturer]],ElectCDSort[[#This Row],[Model]]),'Raw Electric CD Costs'!$B$3:$B$429,0))</f>
        <v>Standard</v>
      </c>
      <c r="G302" s="30" t="str">
        <f>INDEX(RawElecCD[Vent Type],MATCH(CONCATENATE(ElectCDSort[[#This Row],[Manufacturer]],ElectCDSort[[#This Row],[Model]]),'Raw Electric CD Costs'!$B$3:$B$429,0))</f>
        <v>Ventless</v>
      </c>
      <c r="H302" s="18"/>
    </row>
    <row r="303" spans="2:8" x14ac:dyDescent="0.3">
      <c r="B303" s="47" t="s">
        <v>15</v>
      </c>
      <c r="C303" s="42" t="s">
        <v>284</v>
      </c>
      <c r="D303" s="9">
        <f>AVERAGEIFS(RawElecCD[Cost], RawElecCD[Manufacturer],ElectCDSort[[#This Row],[Manufacturer]],RawElecCD[Model],ElectCDSort[[#This Row],[Model]])</f>
        <v>1169.0999999999999</v>
      </c>
      <c r="E303" s="40">
        <f>INDEX(RawElecCD[Round Volts],MATCH(CONCATENATE(ElectCDSort[[#This Row],[Manufacturer]],ElectCDSort[[#This Row],[Model]]),'Raw Electric CD Costs'!$B$3:$B$429,0))</f>
        <v>240</v>
      </c>
      <c r="F303" s="11" t="str">
        <f>INDEX(RawElecCD[Drum Size],MATCH(CONCATENATE(ElectCDSort[[#This Row],[Manufacturer]],ElectCDSort[[#This Row],[Model]]),'Raw Electric CD Costs'!$B$3:$B$429,0))</f>
        <v>Standard</v>
      </c>
      <c r="G303" s="30" t="str">
        <f>INDEX(RawElecCD[Vent Type],MATCH(CONCATENATE(ElectCDSort[[#This Row],[Manufacturer]],ElectCDSort[[#This Row],[Model]]),'Raw Electric CD Costs'!$B$3:$B$429,0))</f>
        <v>Vented</v>
      </c>
      <c r="H303" s="18"/>
    </row>
    <row r="304" spans="2:8" x14ac:dyDescent="0.3">
      <c r="B304" s="47" t="s">
        <v>15</v>
      </c>
      <c r="C304" s="42" t="s">
        <v>143</v>
      </c>
      <c r="D304" s="9">
        <f>AVERAGEIFS(RawElecCD[Cost], RawElecCD[Manufacturer],ElectCDSort[[#This Row],[Manufacturer]],RawElecCD[Model],ElectCDSort[[#This Row],[Model]])</f>
        <v>919.48333333333346</v>
      </c>
      <c r="E304" s="40">
        <f>INDEX(RawElecCD[Round Volts],MATCH(CONCATENATE(ElectCDSort[[#This Row],[Manufacturer]],ElectCDSort[[#This Row],[Model]]),'Raw Electric CD Costs'!$B$3:$B$429,0))</f>
        <v>240</v>
      </c>
      <c r="F304" s="11" t="str">
        <f>INDEX(RawElecCD[Drum Size],MATCH(CONCATENATE(ElectCDSort[[#This Row],[Manufacturer]],ElectCDSort[[#This Row],[Model]]),'Raw Electric CD Costs'!$B$3:$B$429,0))</f>
        <v>Standard</v>
      </c>
      <c r="G304" s="30" t="str">
        <f>INDEX(RawElecCD[Vent Type],MATCH(CONCATENATE(ElectCDSort[[#This Row],[Manufacturer]],ElectCDSort[[#This Row],[Model]]),'Raw Electric CD Costs'!$B$3:$B$429,0))</f>
        <v>Vented</v>
      </c>
      <c r="H304" s="18"/>
    </row>
    <row r="305" spans="2:8" x14ac:dyDescent="0.3">
      <c r="B305" s="47" t="s">
        <v>15</v>
      </c>
      <c r="C305" s="42" t="s">
        <v>262</v>
      </c>
      <c r="D305" s="9">
        <f>AVERAGEIFS(RawElecCD[Cost], RawElecCD[Manufacturer],ElectCDSort[[#This Row],[Manufacturer]],RawElecCD[Model],ElectCDSort[[#This Row],[Model]])</f>
        <v>899.1</v>
      </c>
      <c r="E305" s="40">
        <f>INDEX(RawElecCD[Round Volts],MATCH(CONCATENATE(ElectCDSort[[#This Row],[Manufacturer]],ElectCDSort[[#This Row],[Model]]),'Raw Electric CD Costs'!$B$3:$B$429,0))</f>
        <v>240</v>
      </c>
      <c r="F305" s="11" t="str">
        <f>INDEX(RawElecCD[Drum Size],MATCH(CONCATENATE(ElectCDSort[[#This Row],[Manufacturer]],ElectCDSort[[#This Row],[Model]]),'Raw Electric CD Costs'!$B$3:$B$429,0))</f>
        <v>Standard</v>
      </c>
      <c r="G305" s="30" t="str">
        <f>INDEX(RawElecCD[Vent Type],MATCH(CONCATENATE(ElectCDSort[[#This Row],[Manufacturer]],ElectCDSort[[#This Row],[Model]]),'Raw Electric CD Costs'!$B$3:$B$429,0))</f>
        <v>Vented</v>
      </c>
      <c r="H305" s="18"/>
    </row>
    <row r="306" spans="2:8" x14ac:dyDescent="0.3">
      <c r="B306" s="47" t="s">
        <v>15</v>
      </c>
      <c r="C306" s="42" t="s">
        <v>155</v>
      </c>
      <c r="D306" s="9">
        <f>AVERAGEIFS(RawElecCD[Cost], RawElecCD[Manufacturer],ElectCDSort[[#This Row],[Manufacturer]],RawElecCD[Model],ElectCDSort[[#This Row],[Model]])</f>
        <v>745.54500000000007</v>
      </c>
      <c r="E306" s="40">
        <f>INDEX(RawElecCD[Round Volts],MATCH(CONCATENATE(ElectCDSort[[#This Row],[Manufacturer]],ElectCDSort[[#This Row],[Model]]),'Raw Electric CD Costs'!$B$3:$B$429,0))</f>
        <v>240</v>
      </c>
      <c r="F306" s="11" t="str">
        <f>INDEX(RawElecCD[Drum Size],MATCH(CONCATENATE(ElectCDSort[[#This Row],[Manufacturer]],ElectCDSort[[#This Row],[Model]]),'Raw Electric CD Costs'!$B$3:$B$429,0))</f>
        <v>Standard</v>
      </c>
      <c r="G306" s="30" t="str">
        <f>INDEX(RawElecCD[Vent Type],MATCH(CONCATENATE(ElectCDSort[[#This Row],[Manufacturer]],ElectCDSort[[#This Row],[Model]]),'Raw Electric CD Costs'!$B$3:$B$429,0))</f>
        <v>Vented</v>
      </c>
      <c r="H306" s="18"/>
    </row>
    <row r="307" spans="2:8" x14ac:dyDescent="0.3">
      <c r="B307" s="47" t="s">
        <v>15</v>
      </c>
      <c r="C307" s="42" t="s">
        <v>240</v>
      </c>
      <c r="D307" s="9">
        <f>AVERAGEIFS(RawElecCD[Cost], RawElecCD[Manufacturer],ElectCDSort[[#This Row],[Manufacturer]],RawElecCD[Model],ElectCDSort[[#This Row],[Model]])</f>
        <v>597.69666666666672</v>
      </c>
      <c r="E307" s="40">
        <f>INDEX(RawElecCD[Round Volts],MATCH(CONCATENATE(ElectCDSort[[#This Row],[Manufacturer]],ElectCDSort[[#This Row],[Model]]),'Raw Electric CD Costs'!$B$3:$B$429,0))</f>
        <v>120</v>
      </c>
      <c r="F307" s="11" t="str">
        <f>INDEX(RawElecCD[Drum Size],MATCH(CONCATENATE(ElectCDSort[[#This Row],[Manufacturer]],ElectCDSort[[#This Row],[Model]]),'Raw Electric CD Costs'!$B$3:$B$429,0))</f>
        <v>Compact</v>
      </c>
      <c r="G307" s="30" t="str">
        <f>INDEX(RawElecCD[Vent Type],MATCH(CONCATENATE(ElectCDSort[[#This Row],[Manufacturer]],ElectCDSort[[#This Row],[Model]]),'Raw Electric CD Costs'!$B$3:$B$429,0))</f>
        <v>Ventless</v>
      </c>
      <c r="H307" s="18"/>
    </row>
    <row r="308" spans="2:8" x14ac:dyDescent="0.3">
      <c r="B308" s="47" t="s">
        <v>15</v>
      </c>
      <c r="C308" s="42" t="s">
        <v>538</v>
      </c>
      <c r="D308" s="9">
        <f>AVERAGEIFS(RawElecCD[Cost], RawElecCD[Manufacturer],ElectCDSort[[#This Row],[Manufacturer]],RawElecCD[Model],ElectCDSort[[#This Row],[Model]])</f>
        <v>323.99</v>
      </c>
      <c r="E308" s="40">
        <f>INDEX(RawElecCD[Round Volts],MATCH(CONCATENATE(ElectCDSort[[#This Row],[Manufacturer]],ElectCDSort[[#This Row],[Model]]),'Raw Electric CD Costs'!$B$3:$B$429,0))</f>
        <v>240</v>
      </c>
      <c r="F308" s="5" t="str">
        <f>INDEX(RawElecCD[Drum Size],MATCH(CONCATENATE(ElectCDSort[[#This Row],[Manufacturer]],ElectCDSort[[#This Row],[Model]]),'Raw Electric CD Costs'!$B$3:$B$429,0))</f>
        <v>Standard</v>
      </c>
      <c r="G308" s="30" t="str">
        <f>INDEX(RawElecCD[Vent Type],MATCH(CONCATENATE(ElectCDSort[[#This Row],[Manufacturer]],ElectCDSort[[#This Row],[Model]]),'Raw Electric CD Costs'!$B$3:$B$429,0))</f>
        <v>Ventless</v>
      </c>
      <c r="H308" s="18"/>
    </row>
    <row r="309" spans="2:8" x14ac:dyDescent="0.3">
      <c r="B309" s="47" t="s">
        <v>15</v>
      </c>
      <c r="C309" s="42" t="s">
        <v>153</v>
      </c>
      <c r="D309" s="9">
        <f>AVERAGEIFS(RawElecCD[Cost], RawElecCD[Manufacturer],ElectCDSort[[#This Row],[Manufacturer]],RawElecCD[Model],ElectCDSort[[#This Row],[Model]])</f>
        <v>426.88333333333338</v>
      </c>
      <c r="E309" s="40">
        <f>INDEX(RawElecCD[Round Volts],MATCH(CONCATENATE(ElectCDSort[[#This Row],[Manufacturer]],ElectCDSort[[#This Row],[Model]]),'Raw Electric CD Costs'!$B$3:$B$429,0))</f>
        <v>240</v>
      </c>
      <c r="F309" s="11" t="str">
        <f>INDEX(RawElecCD[Drum Size],MATCH(CONCATENATE(ElectCDSort[[#This Row],[Manufacturer]],ElectCDSort[[#This Row],[Model]]),'Raw Electric CD Costs'!$B$3:$B$429,0))</f>
        <v>Standard</v>
      </c>
      <c r="G309" s="30" t="str">
        <f>INDEX(RawElecCD[Vent Type],MATCH(CONCATENATE(ElectCDSort[[#This Row],[Manufacturer]],ElectCDSort[[#This Row],[Model]]),'Raw Electric CD Costs'!$B$3:$B$429,0))</f>
        <v>Ventless</v>
      </c>
      <c r="H309" s="18"/>
    </row>
    <row r="310" spans="2:8" x14ac:dyDescent="0.3">
      <c r="B310" s="47" t="s">
        <v>15</v>
      </c>
      <c r="C310" s="42" t="s">
        <v>132</v>
      </c>
      <c r="D310" s="9">
        <f>AVERAGEIFS(RawElecCD[Cost], RawElecCD[Manufacturer],ElectCDSort[[#This Row],[Manufacturer]],RawElecCD[Model],ElectCDSort[[#This Row],[Model]])</f>
        <v>440.72666666666669</v>
      </c>
      <c r="E310" s="40">
        <f>INDEX(RawElecCD[Round Volts],MATCH(CONCATENATE(ElectCDSort[[#This Row],[Manufacturer]],ElectCDSort[[#This Row],[Model]]),'Raw Electric CD Costs'!$B$3:$B$429,0))</f>
        <v>240</v>
      </c>
      <c r="F310" s="11" t="str">
        <f>INDEX(RawElecCD[Drum Size],MATCH(CONCATENATE(ElectCDSort[[#This Row],[Manufacturer]],ElectCDSort[[#This Row],[Model]]),'Raw Electric CD Costs'!$B$3:$B$429,0))</f>
        <v>Standard</v>
      </c>
      <c r="G310" s="30" t="str">
        <f>INDEX(RawElecCD[Vent Type],MATCH(CONCATENATE(ElectCDSort[[#This Row],[Manufacturer]],ElectCDSort[[#This Row],[Model]]),'Raw Electric CD Costs'!$B$3:$B$429,0))</f>
        <v>Ventless</v>
      </c>
      <c r="H310" s="18"/>
    </row>
    <row r="311" spans="2:8" x14ac:dyDescent="0.3">
      <c r="B311" s="47" t="s">
        <v>15</v>
      </c>
      <c r="C311" s="42" t="s">
        <v>269</v>
      </c>
      <c r="D311" s="9">
        <f>AVERAGEIFS(RawElecCD[Cost], RawElecCD[Manufacturer],ElectCDSort[[#This Row],[Manufacturer]],RawElecCD[Model],ElectCDSort[[#This Row],[Model]])</f>
        <v>530.54500000000007</v>
      </c>
      <c r="E311" s="40">
        <f>INDEX(RawElecCD[Round Volts],MATCH(CONCATENATE(ElectCDSort[[#This Row],[Manufacturer]],ElectCDSort[[#This Row],[Model]]),'Raw Electric CD Costs'!$B$3:$B$429,0))</f>
        <v>240</v>
      </c>
      <c r="F311" s="11" t="str">
        <f>INDEX(RawElecCD[Drum Size],MATCH(CONCATENATE(ElectCDSort[[#This Row],[Manufacturer]],ElectCDSort[[#This Row],[Model]]),'Raw Electric CD Costs'!$B$3:$B$429,0))</f>
        <v>Standard</v>
      </c>
      <c r="G311" s="30" t="str">
        <f>INDEX(RawElecCD[Vent Type],MATCH(CONCATENATE(ElectCDSort[[#This Row],[Manufacturer]],ElectCDSort[[#This Row],[Model]]),'Raw Electric CD Costs'!$B$3:$B$429,0))</f>
        <v>Ventless</v>
      </c>
      <c r="H311" s="18"/>
    </row>
    <row r="312" spans="2:8" x14ac:dyDescent="0.3">
      <c r="B312" s="47" t="s">
        <v>15</v>
      </c>
      <c r="C312" s="42" t="s">
        <v>170</v>
      </c>
      <c r="D312" s="9">
        <f>AVERAGEIFS(RawElecCD[Cost], RawElecCD[Manufacturer],ElectCDSort[[#This Row],[Manufacturer]],RawElecCD[Model],ElectCDSort[[#This Row],[Model]])</f>
        <v>719.1</v>
      </c>
      <c r="E312" s="40">
        <f>INDEX(RawElecCD[Round Volts],MATCH(CONCATENATE(ElectCDSort[[#This Row],[Manufacturer]],ElectCDSort[[#This Row],[Model]]),'Raw Electric CD Costs'!$B$3:$B$429,0))</f>
        <v>240</v>
      </c>
      <c r="F312" s="11" t="str">
        <f>INDEX(RawElecCD[Drum Size],MATCH(CONCATENATE(ElectCDSort[[#This Row],[Manufacturer]],ElectCDSort[[#This Row],[Model]]),'Raw Electric CD Costs'!$B$3:$B$429,0))</f>
        <v>Standard</v>
      </c>
      <c r="G312" s="30" t="str">
        <f>INDEX(RawElecCD[Vent Type],MATCH(CONCATENATE(ElectCDSort[[#This Row],[Manufacturer]],ElectCDSort[[#This Row],[Model]]),'Raw Electric CD Costs'!$B$3:$B$429,0))</f>
        <v>Ventless</v>
      </c>
      <c r="H312" s="18"/>
    </row>
    <row r="313" spans="2:8" x14ac:dyDescent="0.3">
      <c r="B313" s="47" t="s">
        <v>15</v>
      </c>
      <c r="C313" s="42" t="s">
        <v>243</v>
      </c>
      <c r="D313" s="9">
        <f>AVERAGEIFS(RawElecCD[Cost], RawElecCD[Manufacturer],ElectCDSort[[#This Row],[Manufacturer]],RawElecCD[Model],ElectCDSort[[#This Row],[Model]])</f>
        <v>471.6</v>
      </c>
      <c r="E313" s="40">
        <f>INDEX(RawElecCD[Round Volts],MATCH(CONCATENATE(ElectCDSort[[#This Row],[Manufacturer]],ElectCDSort[[#This Row],[Model]]),'Raw Electric CD Costs'!$B$3:$B$429,0))</f>
        <v>240</v>
      </c>
      <c r="F313" s="11" t="str">
        <f>INDEX(RawElecCD[Drum Size],MATCH(CONCATENATE(ElectCDSort[[#This Row],[Manufacturer]],ElectCDSort[[#This Row],[Model]]),'Raw Electric CD Costs'!$B$3:$B$429,0))</f>
        <v>Standard</v>
      </c>
      <c r="G313" s="30" t="str">
        <f>INDEX(RawElecCD[Vent Type],MATCH(CONCATENATE(ElectCDSort[[#This Row],[Manufacturer]],ElectCDSort[[#This Row],[Model]]),'Raw Electric CD Costs'!$B$3:$B$429,0))</f>
        <v>Ventless</v>
      </c>
      <c r="H313" s="18"/>
    </row>
    <row r="314" spans="2:8" x14ac:dyDescent="0.3">
      <c r="B314" s="47" t="s">
        <v>15</v>
      </c>
      <c r="C314" s="42" t="s">
        <v>173</v>
      </c>
      <c r="D314" s="9">
        <f>AVERAGEIFS(RawElecCD[Cost], RawElecCD[Manufacturer],ElectCDSort[[#This Row],[Manufacturer]],RawElecCD[Model],ElectCDSort[[#This Row],[Model]])</f>
        <v>740.69333333333327</v>
      </c>
      <c r="E314" s="40">
        <f>INDEX(RawElecCD[Round Volts],MATCH(CONCATENATE(ElectCDSort[[#This Row],[Manufacturer]],ElectCDSort[[#This Row],[Model]]),'Raw Electric CD Costs'!$B$3:$B$429,0))</f>
        <v>240</v>
      </c>
      <c r="F314" s="11" t="str">
        <f>INDEX(RawElecCD[Drum Size],MATCH(CONCATENATE(ElectCDSort[[#This Row],[Manufacturer]],ElectCDSort[[#This Row],[Model]]),'Raw Electric CD Costs'!$B$3:$B$429,0))</f>
        <v>Standard</v>
      </c>
      <c r="G314" s="30" t="str">
        <f>INDEX(RawElecCD[Vent Type],MATCH(CONCATENATE(ElectCDSort[[#This Row],[Manufacturer]],ElectCDSort[[#This Row],[Model]]),'Raw Electric CD Costs'!$B$3:$B$429,0))</f>
        <v>Ventless</v>
      </c>
      <c r="H314" s="18"/>
    </row>
    <row r="315" spans="2:8" x14ac:dyDescent="0.3">
      <c r="B315" s="47" t="s">
        <v>15</v>
      </c>
      <c r="C315" s="42" t="s">
        <v>137</v>
      </c>
      <c r="D315" s="9">
        <f>AVERAGEIFS(RawElecCD[Cost], RawElecCD[Manufacturer],ElectCDSort[[#This Row],[Manufacturer]],RawElecCD[Model],ElectCDSort[[#This Row],[Model]])</f>
        <v>594.66</v>
      </c>
      <c r="E315" s="40">
        <f>INDEX(RawElecCD[Round Volts],MATCH(CONCATENATE(ElectCDSort[[#This Row],[Manufacturer]],ElectCDSort[[#This Row],[Model]]),'Raw Electric CD Costs'!$B$3:$B$429,0))</f>
        <v>240</v>
      </c>
      <c r="F315" s="11" t="str">
        <f>INDEX(RawElecCD[Drum Size],MATCH(CONCATENATE(ElectCDSort[[#This Row],[Manufacturer]],ElectCDSort[[#This Row],[Model]]),'Raw Electric CD Costs'!$B$3:$B$429,0))</f>
        <v>Standard</v>
      </c>
      <c r="G315" s="30" t="str">
        <f>INDEX(RawElecCD[Vent Type],MATCH(CONCATENATE(ElectCDSort[[#This Row],[Manufacturer]],ElectCDSort[[#This Row],[Model]]),'Raw Electric CD Costs'!$B$3:$B$429,0))</f>
        <v>Ventless</v>
      </c>
      <c r="H315" s="18"/>
    </row>
    <row r="316" spans="2:8" x14ac:dyDescent="0.3">
      <c r="B316" s="47" t="s">
        <v>15</v>
      </c>
      <c r="C316" s="42" t="s">
        <v>253</v>
      </c>
      <c r="D316" s="9">
        <f>AVERAGEIFS(RawElecCD[Cost], RawElecCD[Manufacturer],ElectCDSort[[#This Row],[Manufacturer]],RawElecCD[Model],ElectCDSort[[#This Row],[Model]])</f>
        <v>899.1</v>
      </c>
      <c r="E316" s="40">
        <f>INDEX(RawElecCD[Round Volts],MATCH(CONCATENATE(ElectCDSort[[#This Row],[Manufacturer]],ElectCDSort[[#This Row],[Model]]),'Raw Electric CD Costs'!$B$3:$B$429,0))</f>
        <v>240</v>
      </c>
      <c r="F316" s="11" t="str">
        <f>INDEX(RawElecCD[Drum Size],MATCH(CONCATENATE(ElectCDSort[[#This Row],[Manufacturer]],ElectCDSort[[#This Row],[Model]]),'Raw Electric CD Costs'!$B$3:$B$429,0))</f>
        <v>Standard</v>
      </c>
      <c r="G316" s="30" t="str">
        <f>INDEX(RawElecCD[Vent Type],MATCH(CONCATENATE(ElectCDSort[[#This Row],[Manufacturer]],ElectCDSort[[#This Row],[Model]]),'Raw Electric CD Costs'!$B$3:$B$429,0))</f>
        <v>Ventless</v>
      </c>
      <c r="H316" s="18"/>
    </row>
    <row r="317" spans="2:8" x14ac:dyDescent="0.3">
      <c r="B317" s="47" t="s">
        <v>15</v>
      </c>
      <c r="C317" s="42" t="s">
        <v>145</v>
      </c>
      <c r="D317" s="9">
        <f>AVERAGEIFS(RawElecCD[Cost], RawElecCD[Manufacturer],ElectCDSort[[#This Row],[Manufacturer]],RawElecCD[Model],ElectCDSort[[#This Row],[Model]])</f>
        <v>671.99</v>
      </c>
      <c r="E317" s="40">
        <f>INDEX(RawElecCD[Round Volts],MATCH(CONCATENATE(ElectCDSort[[#This Row],[Manufacturer]],ElectCDSort[[#This Row],[Model]]),'Raw Electric CD Costs'!$B$3:$B$429,0))</f>
        <v>240</v>
      </c>
      <c r="F317" s="11" t="str">
        <f>INDEX(RawElecCD[Drum Size],MATCH(CONCATENATE(ElectCDSort[[#This Row],[Manufacturer]],ElectCDSort[[#This Row],[Model]]),'Raw Electric CD Costs'!$B$3:$B$429,0))</f>
        <v>Standard</v>
      </c>
      <c r="G317" s="30" t="str">
        <f>INDEX(RawElecCD[Vent Type],MATCH(CONCATENATE(ElectCDSort[[#This Row],[Manufacturer]],ElectCDSort[[#This Row],[Model]]),'Raw Electric CD Costs'!$B$3:$B$429,0))</f>
        <v>Ventless</v>
      </c>
      <c r="H317" s="18"/>
    </row>
    <row r="318" spans="2:8" x14ac:dyDescent="0.3">
      <c r="B318" s="47" t="s">
        <v>15</v>
      </c>
      <c r="C318" s="42" t="s">
        <v>154</v>
      </c>
      <c r="D318" s="9">
        <f>AVERAGEIFS(RawElecCD[Cost], RawElecCD[Manufacturer],ElectCDSort[[#This Row],[Manufacturer]],RawElecCD[Model],ElectCDSort[[#This Row],[Model]])</f>
        <v>645.82666666666671</v>
      </c>
      <c r="E318" s="40">
        <f>INDEX(RawElecCD[Round Volts],MATCH(CONCATENATE(ElectCDSort[[#This Row],[Manufacturer]],ElectCDSort[[#This Row],[Model]]),'Raw Electric CD Costs'!$B$3:$B$429,0))</f>
        <v>240</v>
      </c>
      <c r="F318" s="11" t="str">
        <f>INDEX(RawElecCD[Drum Size],MATCH(CONCATENATE(ElectCDSort[[#This Row],[Manufacturer]],ElectCDSort[[#This Row],[Model]]),'Raw Electric CD Costs'!$B$3:$B$429,0))</f>
        <v>Standard</v>
      </c>
      <c r="G318" s="30" t="str">
        <f>INDEX(RawElecCD[Vent Type],MATCH(CONCATENATE(ElectCDSort[[#This Row],[Manufacturer]],ElectCDSort[[#This Row],[Model]]),'Raw Electric CD Costs'!$B$3:$B$429,0))</f>
        <v>Ventless</v>
      </c>
      <c r="H318" s="18"/>
    </row>
    <row r="319" spans="2:8" x14ac:dyDescent="0.3">
      <c r="B319" s="47" t="s">
        <v>15</v>
      </c>
      <c r="C319" s="42" t="s">
        <v>238</v>
      </c>
      <c r="D319" s="9">
        <f>AVERAGEIFS(RawElecCD[Cost], RawElecCD[Manufacturer],ElectCDSort[[#This Row],[Manufacturer]],RawElecCD[Model],ElectCDSort[[#This Row],[Model]])</f>
        <v>602.54500000000007</v>
      </c>
      <c r="E319" s="40">
        <f>INDEX(RawElecCD[Round Volts],MATCH(CONCATENATE(ElectCDSort[[#This Row],[Manufacturer]],ElectCDSort[[#This Row],[Model]]),'Raw Electric CD Costs'!$B$3:$B$429,0))</f>
        <v>240</v>
      </c>
      <c r="F319" s="11" t="str">
        <f>INDEX(RawElecCD[Drum Size],MATCH(CONCATENATE(ElectCDSort[[#This Row],[Manufacturer]],ElectCDSort[[#This Row],[Model]]),'Raw Electric CD Costs'!$B$3:$B$429,0))</f>
        <v>Standard</v>
      </c>
      <c r="G319" s="30" t="str">
        <f>INDEX(RawElecCD[Vent Type],MATCH(CONCATENATE(ElectCDSort[[#This Row],[Manufacturer]],ElectCDSort[[#This Row],[Model]]),'Raw Electric CD Costs'!$B$3:$B$429,0))</f>
        <v>Ventless</v>
      </c>
      <c r="H319" s="18"/>
    </row>
    <row r="320" spans="2:8" x14ac:dyDescent="0.3">
      <c r="B320" s="47" t="s">
        <v>15</v>
      </c>
      <c r="C320" s="42" t="s">
        <v>747</v>
      </c>
      <c r="D320" s="9">
        <f>AVERAGEIFS(RawElecCD[Cost], RawElecCD[Manufacturer],ElectCDSort[[#This Row],[Manufacturer]],RawElecCD[Model],ElectCDSort[[#This Row],[Model]])</f>
        <v>512.99</v>
      </c>
      <c r="E320" s="40">
        <f>INDEX(RawElecCD[Round Volts],MATCH(CONCATENATE(ElectCDSort[[#This Row],[Manufacturer]],ElectCDSort[[#This Row],[Model]]),'Raw Electric CD Costs'!$B$3:$B$429,0))</f>
        <v>240</v>
      </c>
      <c r="F320" s="5" t="str">
        <f>INDEX(RawElecCD[Drum Size],MATCH(CONCATENATE(ElectCDSort[[#This Row],[Manufacturer]],ElectCDSort[[#This Row],[Model]]),'Raw Electric CD Costs'!$B$3:$B$429,0))</f>
        <v>Standard</v>
      </c>
      <c r="G320" s="30" t="str">
        <f>INDEX(RawElecCD[Vent Type],MATCH(CONCATENATE(ElectCDSort[[#This Row],[Manufacturer]],ElectCDSort[[#This Row],[Model]]),'Raw Electric CD Costs'!$B$3:$B$429,0))</f>
        <v>Ventless</v>
      </c>
      <c r="H320" s="18"/>
    </row>
    <row r="321" spans="2:8" x14ac:dyDescent="0.3">
      <c r="B321" s="47" t="s">
        <v>15</v>
      </c>
      <c r="C321" s="42" t="s">
        <v>151</v>
      </c>
      <c r="D321" s="9">
        <f>AVERAGEIFS(RawElecCD[Cost], RawElecCD[Manufacturer],ElectCDSort[[#This Row],[Manufacturer]],RawElecCD[Model],ElectCDSort[[#This Row],[Model]])</f>
        <v>583.64499999999998</v>
      </c>
      <c r="E321" s="40">
        <f>INDEX(RawElecCD[Round Volts],MATCH(CONCATENATE(ElectCDSort[[#This Row],[Manufacturer]],ElectCDSort[[#This Row],[Model]]),'Raw Electric CD Costs'!$B$3:$B$429,0))</f>
        <v>240</v>
      </c>
      <c r="F321" s="11" t="str">
        <f>INDEX(RawElecCD[Drum Size],MATCH(CONCATENATE(ElectCDSort[[#This Row],[Manufacturer]],ElectCDSort[[#This Row],[Model]]),'Raw Electric CD Costs'!$B$3:$B$429,0))</f>
        <v>Standard</v>
      </c>
      <c r="G321" s="30" t="str">
        <f>INDEX(RawElecCD[Vent Type],MATCH(CONCATENATE(ElectCDSort[[#This Row],[Manufacturer]],ElectCDSort[[#This Row],[Model]]),'Raw Electric CD Costs'!$B$3:$B$429,0))</f>
        <v>Ventless</v>
      </c>
      <c r="H321" s="18"/>
    </row>
    <row r="322" spans="2:8" x14ac:dyDescent="0.3">
      <c r="B322" s="47" t="s">
        <v>15</v>
      </c>
      <c r="C322" s="42" t="s">
        <v>163</v>
      </c>
      <c r="D322" s="9">
        <f>AVERAGEIFS(RawElecCD[Cost], RawElecCD[Manufacturer],ElectCDSort[[#This Row],[Manufacturer]],RawElecCD[Model],ElectCDSort[[#This Row],[Model]])</f>
        <v>519.29999999999995</v>
      </c>
      <c r="E322" s="40">
        <f>INDEX(RawElecCD[Round Volts],MATCH(CONCATENATE(ElectCDSort[[#This Row],[Manufacturer]],ElectCDSort[[#This Row],[Model]]),'Raw Electric CD Costs'!$B$3:$B$429,0))</f>
        <v>240</v>
      </c>
      <c r="F322" s="5" t="str">
        <f>INDEX(RawElecCD[Drum Size],MATCH(CONCATENATE(ElectCDSort[[#This Row],[Manufacturer]],ElectCDSort[[#This Row],[Model]]),'Raw Electric CD Costs'!$B$3:$B$429,0))</f>
        <v>Standard</v>
      </c>
      <c r="G322" s="30" t="str">
        <f>INDEX(RawElecCD[Vent Type],MATCH(CONCATENATE(ElectCDSort[[#This Row],[Manufacturer]],ElectCDSort[[#This Row],[Model]]),'Raw Electric CD Costs'!$B$3:$B$429,0))</f>
        <v>Ventless</v>
      </c>
      <c r="H322" s="18"/>
    </row>
    <row r="323" spans="2:8" x14ac:dyDescent="0.3">
      <c r="B323" s="47" t="s">
        <v>15</v>
      </c>
      <c r="C323" s="42" t="s">
        <v>666</v>
      </c>
      <c r="D323" s="9">
        <f>AVERAGEIFS(RawElecCD[Cost], RawElecCD[Manufacturer],ElectCDSort[[#This Row],[Manufacturer]],RawElecCD[Model],ElectCDSort[[#This Row],[Model]])</f>
        <v>431.99</v>
      </c>
      <c r="E323" s="40">
        <f>INDEX(RawElecCD[Round Volts],MATCH(CONCATENATE(ElectCDSort[[#This Row],[Manufacturer]],ElectCDSort[[#This Row],[Model]]),'Raw Electric CD Costs'!$B$3:$B$429,0))</f>
        <v>240</v>
      </c>
      <c r="F323" s="5" t="str">
        <f>INDEX(RawElecCD[Drum Size],MATCH(CONCATENATE(ElectCDSort[[#This Row],[Manufacturer]],ElectCDSort[[#This Row],[Model]]),'Raw Electric CD Costs'!$B$3:$B$429,0))</f>
        <v>Standard</v>
      </c>
      <c r="G323" s="30" t="str">
        <f>INDEX(RawElecCD[Vent Type],MATCH(CONCATENATE(ElectCDSort[[#This Row],[Manufacturer]],ElectCDSort[[#This Row],[Model]]),'Raw Electric CD Costs'!$B$3:$B$429,0))</f>
        <v>Ventless</v>
      </c>
      <c r="H323" s="18"/>
    </row>
    <row r="324" spans="2:8" x14ac:dyDescent="0.3">
      <c r="B324" s="47" t="s">
        <v>15</v>
      </c>
      <c r="C324" s="42" t="s">
        <v>657</v>
      </c>
      <c r="D324" s="9">
        <f>AVERAGEIFS(RawElecCD[Cost], RawElecCD[Manufacturer],ElectCDSort[[#This Row],[Manufacturer]],RawElecCD[Model],ElectCDSort[[#This Row],[Model]])</f>
        <v>566.99</v>
      </c>
      <c r="E324" s="40">
        <f>INDEX(RawElecCD[Round Volts],MATCH(CONCATENATE(ElectCDSort[[#This Row],[Manufacturer]],ElectCDSort[[#This Row],[Model]]),'Raw Electric CD Costs'!$B$3:$B$429,0))</f>
        <v>240</v>
      </c>
      <c r="F324" s="5" t="str">
        <f>INDEX(RawElecCD[Drum Size],MATCH(CONCATENATE(ElectCDSort[[#This Row],[Manufacturer]],ElectCDSort[[#This Row],[Model]]),'Raw Electric CD Costs'!$B$3:$B$429,0))</f>
        <v>Compact</v>
      </c>
      <c r="G324" s="30" t="str">
        <f>INDEX(RawElecCD[Vent Type],MATCH(CONCATENATE(ElectCDSort[[#This Row],[Manufacturer]],ElectCDSort[[#This Row],[Model]]),'Raw Electric CD Costs'!$B$3:$B$429,0))</f>
        <v>Ventless</v>
      </c>
      <c r="H324" s="18"/>
    </row>
    <row r="325" spans="2:8" x14ac:dyDescent="0.3">
      <c r="B325" s="47" t="s">
        <v>15</v>
      </c>
      <c r="C325" s="42" t="s">
        <v>502</v>
      </c>
      <c r="D325" s="9">
        <f>AVERAGEIFS(RawElecCD[Cost], RawElecCD[Manufacturer],ElectCDSort[[#This Row],[Manufacturer]],RawElecCD[Model],ElectCDSort[[#This Row],[Model]])</f>
        <v>539.99</v>
      </c>
      <c r="E325" s="40">
        <f>INDEX(RawElecCD[Round Volts],MATCH(CONCATENATE(ElectCDSort[[#This Row],[Manufacturer]],ElectCDSort[[#This Row],[Model]]),'Raw Electric CD Costs'!$B$3:$B$429,0))</f>
        <v>240</v>
      </c>
      <c r="F325" s="5" t="str">
        <f>INDEX(RawElecCD[Drum Size],MATCH(CONCATENATE(ElectCDSort[[#This Row],[Manufacturer]],ElectCDSort[[#This Row],[Model]]),'Raw Electric CD Costs'!$B$3:$B$429,0))</f>
        <v>Standard</v>
      </c>
      <c r="G325" s="30" t="str">
        <f>INDEX(RawElecCD[Vent Type],MATCH(CONCATENATE(ElectCDSort[[#This Row],[Manufacturer]],ElectCDSort[[#This Row],[Model]]),'Raw Electric CD Costs'!$B$3:$B$429,0))</f>
        <v>Ventless</v>
      </c>
      <c r="H325" s="18"/>
    </row>
    <row r="326" spans="2:8" x14ac:dyDescent="0.3">
      <c r="B326" s="47" t="s">
        <v>15</v>
      </c>
      <c r="C326" s="42" t="s">
        <v>696</v>
      </c>
      <c r="D326" s="9">
        <f>AVERAGEIFS(RawElecCD[Cost], RawElecCD[Manufacturer],ElectCDSort[[#This Row],[Manufacturer]],RawElecCD[Model],ElectCDSort[[#This Row],[Model]])</f>
        <v>809.99</v>
      </c>
      <c r="E326" s="40">
        <f>INDEX(RawElecCD[Round Volts],MATCH(CONCATENATE(ElectCDSort[[#This Row],[Manufacturer]],ElectCDSort[[#This Row],[Model]]),'Raw Electric CD Costs'!$B$3:$B$429,0))</f>
        <v>240</v>
      </c>
      <c r="F326" s="5" t="str">
        <f>INDEX(RawElecCD[Drum Size],MATCH(CONCATENATE(ElectCDSort[[#This Row],[Manufacturer]],ElectCDSort[[#This Row],[Model]]),'Raw Electric CD Costs'!$B$3:$B$429,0))</f>
        <v>Standard</v>
      </c>
      <c r="G326" s="30" t="str">
        <f>INDEX(RawElecCD[Vent Type],MATCH(CONCATENATE(ElectCDSort[[#This Row],[Manufacturer]],ElectCDSort[[#This Row],[Model]]),'Raw Electric CD Costs'!$B$3:$B$429,0))</f>
        <v>Ventless</v>
      </c>
      <c r="H326" s="18"/>
    </row>
    <row r="327" spans="2:8" x14ac:dyDescent="0.3">
      <c r="B327" s="47" t="s">
        <v>15</v>
      </c>
      <c r="C327" s="42" t="s">
        <v>875</v>
      </c>
      <c r="D327" s="9">
        <f>AVERAGEIFS(RawElecCD[Cost], RawElecCD[Manufacturer],ElectCDSort[[#This Row],[Manufacturer]],RawElecCD[Model],ElectCDSort[[#This Row],[Model]])</f>
        <v>1079.99</v>
      </c>
      <c r="E327" s="40">
        <f>INDEX(RawElecCD[Round Volts],MATCH(CONCATENATE(ElectCDSort[[#This Row],[Manufacturer]],ElectCDSort[[#This Row],[Model]]),'Raw Electric CD Costs'!$B$3:$B$429,0))</f>
        <v>240</v>
      </c>
      <c r="F327" s="5" t="str">
        <f>INDEX(RawElecCD[Drum Size],MATCH(CONCATENATE(ElectCDSort[[#This Row],[Manufacturer]],ElectCDSort[[#This Row],[Model]]),'Raw Electric CD Costs'!$B$3:$B$429,0))</f>
        <v>Standard</v>
      </c>
      <c r="G327" s="30" t="str">
        <f>INDEX(RawElecCD[Vent Type],MATCH(CONCATENATE(ElectCDSort[[#This Row],[Manufacturer]],ElectCDSort[[#This Row],[Model]]),'Raw Electric CD Costs'!$B$3:$B$429,0))</f>
        <v>Ventless</v>
      </c>
      <c r="H327" s="18"/>
    </row>
    <row r="328" spans="2:8" x14ac:dyDescent="0.3">
      <c r="B328" s="47" t="s">
        <v>15</v>
      </c>
      <c r="C328" s="42" t="s">
        <v>280</v>
      </c>
      <c r="D328" s="9">
        <f>AVERAGEIFS(RawElecCD[Cost], RawElecCD[Manufacturer],ElectCDSort[[#This Row],[Manufacturer]],RawElecCD[Model],ElectCDSort[[#This Row],[Model]])</f>
        <v>717.3</v>
      </c>
      <c r="E328" s="40">
        <f>INDEX(RawElecCD[Round Volts],MATCH(CONCATENATE(ElectCDSort[[#This Row],[Manufacturer]],ElectCDSort[[#This Row],[Model]]),'Raw Electric CD Costs'!$B$3:$B$429,0))</f>
        <v>240</v>
      </c>
      <c r="F328" s="11" t="str">
        <f>INDEX(RawElecCD[Drum Size],MATCH(CONCATENATE(ElectCDSort[[#This Row],[Manufacturer]],ElectCDSort[[#This Row],[Model]]),'Raw Electric CD Costs'!$B$3:$B$429,0))</f>
        <v>Standard</v>
      </c>
      <c r="G328" s="30" t="str">
        <f>INDEX(RawElecCD[Vent Type],MATCH(CONCATENATE(ElectCDSort[[#This Row],[Manufacturer]],ElectCDSort[[#This Row],[Model]]),'Raw Electric CD Costs'!$B$3:$B$429,0))</f>
        <v>Vented</v>
      </c>
      <c r="H328" s="18"/>
    </row>
    <row r="329" spans="2:8" x14ac:dyDescent="0.3">
      <c r="B329" s="47" t="s">
        <v>15</v>
      </c>
      <c r="C329" s="42" t="s">
        <v>267</v>
      </c>
      <c r="D329" s="9">
        <f>AVERAGEIFS(RawElecCD[Cost], RawElecCD[Manufacturer],ElectCDSort[[#This Row],[Manufacturer]],RawElecCD[Model],ElectCDSort[[#This Row],[Model]])</f>
        <v>1079.0999999999999</v>
      </c>
      <c r="E329" s="40">
        <f>INDEX(RawElecCD[Round Volts],MATCH(CONCATENATE(ElectCDSort[[#This Row],[Manufacturer]],ElectCDSort[[#This Row],[Model]]),'Raw Electric CD Costs'!$B$3:$B$429,0))</f>
        <v>240</v>
      </c>
      <c r="F329" s="11" t="str">
        <f>INDEX(RawElecCD[Drum Size],MATCH(CONCATENATE(ElectCDSort[[#This Row],[Manufacturer]],ElectCDSort[[#This Row],[Model]]),'Raw Electric CD Costs'!$B$3:$B$429,0))</f>
        <v>Standard</v>
      </c>
      <c r="G329" s="30" t="str">
        <f>INDEX(RawElecCD[Vent Type],MATCH(CONCATENATE(ElectCDSort[[#This Row],[Manufacturer]],ElectCDSort[[#This Row],[Model]]),'Raw Electric CD Costs'!$B$3:$B$429,0))</f>
        <v>Ventless</v>
      </c>
      <c r="H329" s="18"/>
    </row>
    <row r="330" spans="2:8" x14ac:dyDescent="0.3">
      <c r="B330" s="47" t="s">
        <v>15</v>
      </c>
      <c r="C330" s="42" t="s">
        <v>260</v>
      </c>
      <c r="D330" s="9">
        <f>AVERAGEIFS(RawElecCD[Cost], RawElecCD[Manufacturer],ElectCDSort[[#This Row],[Manufacturer]],RawElecCD[Model],ElectCDSort[[#This Row],[Model]])</f>
        <v>710.09999999999991</v>
      </c>
      <c r="E330" s="40">
        <f>INDEX(RawElecCD[Round Volts],MATCH(CONCATENATE(ElectCDSort[[#This Row],[Manufacturer]],ElectCDSort[[#This Row],[Model]]),'Raw Electric CD Costs'!$B$3:$B$429,0))</f>
        <v>240</v>
      </c>
      <c r="F330" s="11" t="str">
        <f>INDEX(RawElecCD[Drum Size],MATCH(CONCATENATE(ElectCDSort[[#This Row],[Manufacturer]],ElectCDSort[[#This Row],[Model]]),'Raw Electric CD Costs'!$B$3:$B$429,0))</f>
        <v>Standard</v>
      </c>
      <c r="G330" s="30" t="str">
        <f>INDEX(RawElecCD[Vent Type],MATCH(CONCATENATE(ElectCDSort[[#This Row],[Manufacturer]],ElectCDSort[[#This Row],[Model]]),'Raw Electric CD Costs'!$B$3:$B$429,0))</f>
        <v>Ventless</v>
      </c>
      <c r="H330" s="18"/>
    </row>
    <row r="331" spans="2:8" x14ac:dyDescent="0.3">
      <c r="B331" s="47" t="s">
        <v>15</v>
      </c>
      <c r="C331" s="42" t="s">
        <v>129</v>
      </c>
      <c r="D331" s="9">
        <f>AVERAGEIFS(RawElecCD[Cost], RawElecCD[Manufacturer],ElectCDSort[[#This Row],[Manufacturer]],RawElecCD[Model],ElectCDSort[[#This Row],[Model]])</f>
        <v>701.99</v>
      </c>
      <c r="E331" s="40">
        <f>INDEX(RawElecCD[Round Volts],MATCH(CONCATENATE(ElectCDSort[[#This Row],[Manufacturer]],ElectCDSort[[#This Row],[Model]]),'Raw Electric CD Costs'!$B$3:$B$429,0))</f>
        <v>240</v>
      </c>
      <c r="F331" s="5" t="str">
        <f>INDEX(RawElecCD[Drum Size],MATCH(CONCATENATE(ElectCDSort[[#This Row],[Manufacturer]],ElectCDSort[[#This Row],[Model]]),'Raw Electric CD Costs'!$B$3:$B$429,0))</f>
        <v>Standard</v>
      </c>
      <c r="G331" s="30" t="str">
        <f>INDEX(RawElecCD[Vent Type],MATCH(CONCATENATE(ElectCDSort[[#This Row],[Manufacturer]],ElectCDSort[[#This Row],[Model]]),'Raw Electric CD Costs'!$B$3:$B$429,0))</f>
        <v>Ventless</v>
      </c>
      <c r="H331" s="18"/>
    </row>
    <row r="332" spans="2:8" x14ac:dyDescent="0.3">
      <c r="B332" s="47" t="s">
        <v>15</v>
      </c>
      <c r="C332" s="42" t="s">
        <v>753</v>
      </c>
      <c r="D332" s="9">
        <f>AVERAGEIFS(RawElecCD[Cost], RawElecCD[Manufacturer],ElectCDSort[[#This Row],[Manufacturer]],RawElecCD[Model],ElectCDSort[[#This Row],[Model]])</f>
        <v>545.36</v>
      </c>
      <c r="E332" s="40">
        <f>INDEX(RawElecCD[Round Volts],MATCH(CONCATENATE(ElectCDSort[[#This Row],[Manufacturer]],ElectCDSort[[#This Row],[Model]]),'Raw Electric CD Costs'!$B$3:$B$429,0))</f>
        <v>240</v>
      </c>
      <c r="F332" s="5" t="str">
        <f>INDEX(RawElecCD[Drum Size],MATCH(CONCATENATE(ElectCDSort[[#This Row],[Manufacturer]],ElectCDSort[[#This Row],[Model]]),'Raw Electric CD Costs'!$B$3:$B$429,0))</f>
        <v>Standard</v>
      </c>
      <c r="G332" s="30" t="str">
        <f>INDEX(RawElecCD[Vent Type],MATCH(CONCATENATE(ElectCDSort[[#This Row],[Manufacturer]],ElectCDSort[[#This Row],[Model]]),'Raw Electric CD Costs'!$B$3:$B$429,0))</f>
        <v>Ventless</v>
      </c>
      <c r="H332" s="18"/>
    </row>
    <row r="333" spans="2:8" x14ac:dyDescent="0.3">
      <c r="B333" s="47" t="s">
        <v>15</v>
      </c>
      <c r="C333" s="42" t="s">
        <v>694</v>
      </c>
      <c r="D333" s="9">
        <f>AVERAGEIFS(RawElecCD[Cost], RawElecCD[Manufacturer],ElectCDSort[[#This Row],[Manufacturer]],RawElecCD[Model],ElectCDSort[[#This Row],[Model]])</f>
        <v>647.99</v>
      </c>
      <c r="E333" s="40">
        <f>INDEX(RawElecCD[Round Volts],MATCH(CONCATENATE(ElectCDSort[[#This Row],[Manufacturer]],ElectCDSort[[#This Row],[Model]]),'Raw Electric CD Costs'!$B$3:$B$429,0))</f>
        <v>240</v>
      </c>
      <c r="F333" s="5" t="str">
        <f>INDEX(RawElecCD[Drum Size],MATCH(CONCATENATE(ElectCDSort[[#This Row],[Manufacturer]],ElectCDSort[[#This Row],[Model]]),'Raw Electric CD Costs'!$B$3:$B$429,0))</f>
        <v>Standard</v>
      </c>
      <c r="G333" s="30" t="str">
        <f>INDEX(RawElecCD[Vent Type],MATCH(CONCATENATE(ElectCDSort[[#This Row],[Manufacturer]],ElectCDSort[[#This Row],[Model]]),'Raw Electric CD Costs'!$B$3:$B$429,0))</f>
        <v>Ventless</v>
      </c>
      <c r="H333" s="18"/>
    </row>
    <row r="334" spans="2:8" x14ac:dyDescent="0.3">
      <c r="B334" s="47" t="s">
        <v>15</v>
      </c>
      <c r="C334" s="42" t="s">
        <v>521</v>
      </c>
      <c r="D334" s="9">
        <f>AVERAGEIFS(RawElecCD[Cost], RawElecCD[Manufacturer],ElectCDSort[[#This Row],[Manufacturer]],RawElecCD[Model],ElectCDSort[[#This Row],[Model]])</f>
        <v>593.99</v>
      </c>
      <c r="E334" s="40">
        <f>INDEX(RawElecCD[Round Volts],MATCH(CONCATENATE(ElectCDSort[[#This Row],[Manufacturer]],ElectCDSort[[#This Row],[Model]]),'Raw Electric CD Costs'!$B$3:$B$429,0))</f>
        <v>240</v>
      </c>
      <c r="F334" s="5" t="str">
        <f>INDEX(RawElecCD[Drum Size],MATCH(CONCATENATE(ElectCDSort[[#This Row],[Manufacturer]],ElectCDSort[[#This Row],[Model]]),'Raw Electric CD Costs'!$B$3:$B$429,0))</f>
        <v>Standard</v>
      </c>
      <c r="G334" s="30" t="str">
        <f>INDEX(RawElecCD[Vent Type],MATCH(CONCATENATE(ElectCDSort[[#This Row],[Manufacturer]],ElectCDSort[[#This Row],[Model]]),'Raw Electric CD Costs'!$B$3:$B$429,0))</f>
        <v>Ventless</v>
      </c>
      <c r="H334" s="18"/>
    </row>
    <row r="335" spans="2:8" x14ac:dyDescent="0.3">
      <c r="B335" s="47" t="s">
        <v>15</v>
      </c>
      <c r="C335" s="42" t="s">
        <v>879</v>
      </c>
      <c r="D335" s="9">
        <f>AVERAGEIFS(RawElecCD[Cost], RawElecCD[Manufacturer],ElectCDSort[[#This Row],[Manufacturer]],RawElecCD[Model],ElectCDSort[[#This Row],[Model]])</f>
        <v>593.99</v>
      </c>
      <c r="E335" s="40">
        <f>INDEX(RawElecCD[Round Volts],MATCH(CONCATENATE(ElectCDSort[[#This Row],[Manufacturer]],ElectCDSort[[#This Row],[Model]]),'Raw Electric CD Costs'!$B$3:$B$429,0))</f>
        <v>240</v>
      </c>
      <c r="F335" s="5" t="str">
        <f>INDEX(RawElecCD[Drum Size],MATCH(CONCATENATE(ElectCDSort[[#This Row],[Manufacturer]],ElectCDSort[[#This Row],[Model]]),'Raw Electric CD Costs'!$B$3:$B$429,0))</f>
        <v>Standard</v>
      </c>
      <c r="G335" s="30" t="str">
        <f>INDEX(RawElecCD[Vent Type],MATCH(CONCATENATE(ElectCDSort[[#This Row],[Manufacturer]],ElectCDSort[[#This Row],[Model]]),'Raw Electric CD Costs'!$B$3:$B$429,0))</f>
        <v>Ventless</v>
      </c>
      <c r="H335" s="18"/>
    </row>
    <row r="336" spans="2:8" x14ac:dyDescent="0.3">
      <c r="B336" s="47" t="s">
        <v>15</v>
      </c>
      <c r="C336" s="42" t="s">
        <v>164</v>
      </c>
      <c r="D336" s="9">
        <f>AVERAGEIFS(RawElecCD[Cost], RawElecCD[Manufacturer],ElectCDSort[[#This Row],[Manufacturer]],RawElecCD[Model],ElectCDSort[[#This Row],[Model]])</f>
        <v>833.09333333333325</v>
      </c>
      <c r="E336" s="40">
        <f>INDEX(RawElecCD[Round Volts],MATCH(CONCATENATE(ElectCDSort[[#This Row],[Manufacturer]],ElectCDSort[[#This Row],[Model]]),'Raw Electric CD Costs'!$B$3:$B$429,0))</f>
        <v>240</v>
      </c>
      <c r="F336" s="11" t="str">
        <f>INDEX(RawElecCD[Drum Size],MATCH(CONCATENATE(ElectCDSort[[#This Row],[Manufacturer]],ElectCDSort[[#This Row],[Model]]),'Raw Electric CD Costs'!$B$3:$B$429,0))</f>
        <v>Standard</v>
      </c>
      <c r="G336" s="30" t="str">
        <f>INDEX(RawElecCD[Vent Type],MATCH(CONCATENATE(ElectCDSort[[#This Row],[Manufacturer]],ElectCDSort[[#This Row],[Model]]),'Raw Electric CD Costs'!$B$3:$B$429,0))</f>
        <v>Ventless</v>
      </c>
      <c r="H336" s="18"/>
    </row>
    <row r="337" spans="2:8" x14ac:dyDescent="0.3">
      <c r="B337" s="47" t="s">
        <v>15</v>
      </c>
      <c r="C337" s="42" t="s">
        <v>605</v>
      </c>
      <c r="D337" s="9">
        <f>AVERAGEIFS(RawElecCD[Cost], RawElecCD[Manufacturer],ElectCDSort[[#This Row],[Manufacturer]],RawElecCD[Model],ElectCDSort[[#This Row],[Model]])</f>
        <v>647.99</v>
      </c>
      <c r="E337" s="40">
        <f>INDEX(RawElecCD[Round Volts],MATCH(CONCATENATE(ElectCDSort[[#This Row],[Manufacturer]],ElectCDSort[[#This Row],[Model]]),'Raw Electric CD Costs'!$B$3:$B$429,0))</f>
        <v>240</v>
      </c>
      <c r="F337" s="5" t="str">
        <f>INDEX(RawElecCD[Drum Size],MATCH(CONCATENATE(ElectCDSort[[#This Row],[Manufacturer]],ElectCDSort[[#This Row],[Model]]),'Raw Electric CD Costs'!$B$3:$B$429,0))</f>
        <v>Standard</v>
      </c>
      <c r="G337" s="30" t="str">
        <f>INDEX(RawElecCD[Vent Type],MATCH(CONCATENATE(ElectCDSort[[#This Row],[Manufacturer]],ElectCDSort[[#This Row],[Model]]),'Raw Electric CD Costs'!$B$3:$B$429,0))</f>
        <v>Ventless</v>
      </c>
      <c r="H337" s="18"/>
    </row>
    <row r="338" spans="2:8" x14ac:dyDescent="0.3">
      <c r="B338" s="47" t="s">
        <v>15</v>
      </c>
      <c r="C338" s="42" t="s">
        <v>843</v>
      </c>
      <c r="D338" s="9">
        <f>AVERAGEIFS(RawElecCD[Cost], RawElecCD[Manufacturer],ElectCDSort[[#This Row],[Manufacturer]],RawElecCD[Model],ElectCDSort[[#This Row],[Model]])</f>
        <v>809.99</v>
      </c>
      <c r="E338" s="40">
        <f>INDEX(RawElecCD[Round Volts],MATCH(CONCATENATE(ElectCDSort[[#This Row],[Manufacturer]],ElectCDSort[[#This Row],[Model]]),'Raw Electric CD Costs'!$B$3:$B$429,0))</f>
        <v>240</v>
      </c>
      <c r="F338" s="5" t="str">
        <f>INDEX(RawElecCD[Drum Size],MATCH(CONCATENATE(ElectCDSort[[#This Row],[Manufacturer]],ElectCDSort[[#This Row],[Model]]),'Raw Electric CD Costs'!$B$3:$B$429,0))</f>
        <v>Standard</v>
      </c>
      <c r="G338" s="30" t="str">
        <f>INDEX(RawElecCD[Vent Type],MATCH(CONCATENATE(ElectCDSort[[#This Row],[Manufacturer]],ElectCDSort[[#This Row],[Model]]),'Raw Electric CD Costs'!$B$3:$B$429,0))</f>
        <v>Ventless</v>
      </c>
      <c r="H338" s="18"/>
    </row>
    <row r="339" spans="2:8" x14ac:dyDescent="0.3">
      <c r="B339" s="47" t="s">
        <v>15</v>
      </c>
      <c r="C339" s="42" t="s">
        <v>824</v>
      </c>
      <c r="D339" s="9">
        <f>AVERAGEIFS(RawElecCD[Cost], RawElecCD[Manufacturer],ElectCDSort[[#This Row],[Manufacturer]],RawElecCD[Model],ElectCDSort[[#This Row],[Model]])</f>
        <v>647.99</v>
      </c>
      <c r="E339" s="40">
        <f>INDEX(RawElecCD[Round Volts],MATCH(CONCATENATE(ElectCDSort[[#This Row],[Manufacturer]],ElectCDSort[[#This Row],[Model]]),'Raw Electric CD Costs'!$B$3:$B$429,0))</f>
        <v>240</v>
      </c>
      <c r="F339" s="5" t="str">
        <f>INDEX(RawElecCD[Drum Size],MATCH(CONCATENATE(ElectCDSort[[#This Row],[Manufacturer]],ElectCDSort[[#This Row],[Model]]),'Raw Electric CD Costs'!$B$3:$B$429,0))</f>
        <v>Standard</v>
      </c>
      <c r="G339" s="30" t="str">
        <f>INDEX(RawElecCD[Vent Type],MATCH(CONCATENATE(ElectCDSort[[#This Row],[Manufacturer]],ElectCDSort[[#This Row],[Model]]),'Raw Electric CD Costs'!$B$3:$B$429,0))</f>
        <v>Vented</v>
      </c>
      <c r="H339" s="18"/>
    </row>
    <row r="340" spans="2:8" x14ac:dyDescent="0.3">
      <c r="B340" s="47" t="s">
        <v>15</v>
      </c>
      <c r="C340" s="42" t="s">
        <v>893</v>
      </c>
      <c r="D340" s="9">
        <f>AVERAGEIFS(RawElecCD[Cost], RawElecCD[Manufacturer],ElectCDSort[[#This Row],[Manufacturer]],RawElecCD[Model],ElectCDSort[[#This Row],[Model]])</f>
        <v>631.79999999999995</v>
      </c>
      <c r="E340" s="50">
        <v>240</v>
      </c>
      <c r="F340" s="51" t="s">
        <v>108</v>
      </c>
      <c r="G340" s="53" t="s">
        <v>900</v>
      </c>
      <c r="H340" s="65"/>
    </row>
    <row r="341" spans="2:8" x14ac:dyDescent="0.3">
      <c r="B341" s="47" t="s">
        <v>15</v>
      </c>
      <c r="C341" s="42" t="s">
        <v>715</v>
      </c>
      <c r="D341" s="9">
        <f>AVERAGEIFS(RawElecCD[Cost], RawElecCD[Manufacturer],ElectCDSort[[#This Row],[Manufacturer]],RawElecCD[Model],ElectCDSort[[#This Row],[Model]])</f>
        <v>1090.76</v>
      </c>
      <c r="E341" s="40">
        <f>INDEX(RawElecCD[Round Volts],MATCH(CONCATENATE(ElectCDSort[[#This Row],[Manufacturer]],ElectCDSort[[#This Row],[Model]]),'Raw Electric CD Costs'!$B$3:$B$429,0))</f>
        <v>240</v>
      </c>
      <c r="F341" s="5" t="str">
        <f>INDEX(RawElecCD[Drum Size],MATCH(CONCATENATE(ElectCDSort[[#This Row],[Manufacturer]],ElectCDSort[[#This Row],[Model]]),'Raw Electric CD Costs'!$B$3:$B$429,0))</f>
        <v>Standard</v>
      </c>
      <c r="G341" s="30" t="str">
        <f>INDEX(RawElecCD[Vent Type],MATCH(CONCATENATE(ElectCDSort[[#This Row],[Manufacturer]],ElectCDSort[[#This Row],[Model]]),'Raw Electric CD Costs'!$B$3:$B$429,0))</f>
        <v>Ventless</v>
      </c>
      <c r="H341" s="18"/>
    </row>
    <row r="342" spans="2:8" x14ac:dyDescent="0.3">
      <c r="B342" s="47" t="s">
        <v>15</v>
      </c>
      <c r="C342" s="42" t="s">
        <v>861</v>
      </c>
      <c r="D342" s="9">
        <f>AVERAGEIFS(RawElecCD[Cost], RawElecCD[Manufacturer],ElectCDSort[[#This Row],[Manufacturer]],RawElecCD[Model],ElectCDSort[[#This Row],[Model]])</f>
        <v>755.99</v>
      </c>
      <c r="E342" s="40">
        <f>INDEX(RawElecCD[Round Volts],MATCH(CONCATENATE(ElectCDSort[[#This Row],[Manufacturer]],ElectCDSort[[#This Row],[Model]]),'Raw Electric CD Costs'!$B$3:$B$429,0))</f>
        <v>240</v>
      </c>
      <c r="F342" s="5" t="str">
        <f>INDEX(RawElecCD[Drum Size],MATCH(CONCATENATE(ElectCDSort[[#This Row],[Manufacturer]],ElectCDSort[[#This Row],[Model]]),'Raw Electric CD Costs'!$B$3:$B$429,0))</f>
        <v>Standard</v>
      </c>
      <c r="G342" s="30" t="str">
        <f>INDEX(RawElecCD[Vent Type],MATCH(CONCATENATE(ElectCDSort[[#This Row],[Manufacturer]],ElectCDSort[[#This Row],[Model]]),'Raw Electric CD Costs'!$B$3:$B$429,0))</f>
        <v>Ventless</v>
      </c>
      <c r="H342" s="18"/>
    </row>
    <row r="343" spans="2:8" x14ac:dyDescent="0.3">
      <c r="B343" s="47" t="s">
        <v>15</v>
      </c>
      <c r="C343" s="42" t="s">
        <v>507</v>
      </c>
      <c r="D343" s="9">
        <f>AVERAGEIFS(RawElecCD[Cost], RawElecCD[Manufacturer],ElectCDSort[[#This Row],[Manufacturer]],RawElecCD[Model],ElectCDSort[[#This Row],[Model]])</f>
        <v>755.99</v>
      </c>
      <c r="E343" s="40">
        <f>INDEX(RawElecCD[Round Volts],MATCH(CONCATENATE(ElectCDSort[[#This Row],[Manufacturer]],ElectCDSort[[#This Row],[Model]]),'Raw Electric CD Costs'!$B$3:$B$429,0))</f>
        <v>240</v>
      </c>
      <c r="F343" s="5" t="str">
        <f>INDEX(RawElecCD[Drum Size],MATCH(CONCATENATE(ElectCDSort[[#This Row],[Manufacturer]],ElectCDSort[[#This Row],[Model]]),'Raw Electric CD Costs'!$B$3:$B$429,0))</f>
        <v>Standard</v>
      </c>
      <c r="G343" s="30" t="str">
        <f>INDEX(RawElecCD[Vent Type],MATCH(CONCATENATE(ElectCDSort[[#This Row],[Manufacturer]],ElectCDSort[[#This Row],[Model]]),'Raw Electric CD Costs'!$B$3:$B$429,0))</f>
        <v>Ventless</v>
      </c>
      <c r="H343" s="18"/>
    </row>
    <row r="344" spans="2:8" x14ac:dyDescent="0.3">
      <c r="B344" s="47" t="s">
        <v>15</v>
      </c>
      <c r="C344" s="42" t="s">
        <v>759</v>
      </c>
      <c r="D344" s="9">
        <f>AVERAGEIFS(RawElecCD[Cost], RawElecCD[Manufacturer],ElectCDSort[[#This Row],[Manufacturer]],RawElecCD[Model],ElectCDSort[[#This Row],[Model]])</f>
        <v>809.99</v>
      </c>
      <c r="E344" s="40">
        <f>INDEX(RawElecCD[Round Volts],MATCH(CONCATENATE(ElectCDSort[[#This Row],[Manufacturer]],ElectCDSort[[#This Row],[Model]]),'Raw Electric CD Costs'!$B$3:$B$429,0))</f>
        <v>240</v>
      </c>
      <c r="F344" s="5" t="str">
        <f>INDEX(RawElecCD[Drum Size],MATCH(CONCATENATE(ElectCDSort[[#This Row],[Manufacturer]],ElectCDSort[[#This Row],[Model]]),'Raw Electric CD Costs'!$B$3:$B$429,0))</f>
        <v>Standard</v>
      </c>
      <c r="G344" s="30" t="str">
        <f>INDEX(RawElecCD[Vent Type],MATCH(CONCATENATE(ElectCDSort[[#This Row],[Manufacturer]],ElectCDSort[[#This Row],[Model]]),'Raw Electric CD Costs'!$B$3:$B$429,0))</f>
        <v>Ventless</v>
      </c>
      <c r="H344" s="18"/>
    </row>
    <row r="345" spans="2:8" x14ac:dyDescent="0.3">
      <c r="B345" s="47" t="s">
        <v>15</v>
      </c>
      <c r="C345" s="42" t="s">
        <v>486</v>
      </c>
      <c r="D345" s="9">
        <f>AVERAGEIFS(RawElecCD[Cost], RawElecCD[Manufacturer],ElectCDSort[[#This Row],[Manufacturer]],RawElecCD[Model],ElectCDSort[[#This Row],[Model]])</f>
        <v>701.99</v>
      </c>
      <c r="E345" s="40">
        <f>INDEX(RawElecCD[Round Volts],MATCH(CONCATENATE(ElectCDSort[[#This Row],[Manufacturer]],ElectCDSort[[#This Row],[Model]]),'Raw Electric CD Costs'!$B$3:$B$429,0))</f>
        <v>240</v>
      </c>
      <c r="F345" s="5" t="str">
        <f>INDEX(RawElecCD[Drum Size],MATCH(CONCATENATE(ElectCDSort[[#This Row],[Manufacturer]],ElectCDSort[[#This Row],[Model]]),'Raw Electric CD Costs'!$B$3:$B$429,0))</f>
        <v>Standard</v>
      </c>
      <c r="G345" s="30" t="str">
        <f>INDEX(RawElecCD[Vent Type],MATCH(CONCATENATE(ElectCDSort[[#This Row],[Manufacturer]],ElectCDSort[[#This Row],[Model]]),'Raw Electric CD Costs'!$B$3:$B$429,0))</f>
        <v>Ventless</v>
      </c>
      <c r="H345" s="18"/>
    </row>
    <row r="346" spans="2:8" x14ac:dyDescent="0.3">
      <c r="B346" s="47" t="s">
        <v>15</v>
      </c>
      <c r="C346" s="42" t="s">
        <v>711</v>
      </c>
      <c r="D346" s="9">
        <f>AVERAGEIFS(RawElecCD[Cost], RawElecCD[Manufacturer],ElectCDSort[[#This Row],[Manufacturer]],RawElecCD[Model],ElectCDSort[[#This Row],[Model]])</f>
        <v>701.99</v>
      </c>
      <c r="E346" s="40">
        <f>INDEX(RawElecCD[Round Volts],MATCH(CONCATENATE(ElectCDSort[[#This Row],[Manufacturer]],ElectCDSort[[#This Row],[Model]]),'Raw Electric CD Costs'!$B$3:$B$429,0))</f>
        <v>240</v>
      </c>
      <c r="F346" s="5" t="str">
        <f>INDEX(RawElecCD[Drum Size],MATCH(CONCATENATE(ElectCDSort[[#This Row],[Manufacturer]],ElectCDSort[[#This Row],[Model]]),'Raw Electric CD Costs'!$B$3:$B$429,0))</f>
        <v>Standard</v>
      </c>
      <c r="G346" s="30" t="str">
        <f>INDEX(RawElecCD[Vent Type],MATCH(CONCATENATE(ElectCDSort[[#This Row],[Manufacturer]],ElectCDSort[[#This Row],[Model]]),'Raw Electric CD Costs'!$B$3:$B$429,0))</f>
        <v>Ventless</v>
      </c>
      <c r="H346" s="18"/>
    </row>
    <row r="347" spans="2:8" x14ac:dyDescent="0.3">
      <c r="B347" s="47" t="s">
        <v>15</v>
      </c>
      <c r="C347" s="42" t="s">
        <v>636</v>
      </c>
      <c r="D347" s="9">
        <f>AVERAGEIFS(RawElecCD[Cost], RawElecCD[Manufacturer],ElectCDSort[[#This Row],[Manufacturer]],RawElecCD[Model],ElectCDSort[[#This Row],[Model]])</f>
        <v>755.99</v>
      </c>
      <c r="E347" s="40">
        <f>INDEX(RawElecCD[Round Volts],MATCH(CONCATENATE(ElectCDSort[[#This Row],[Manufacturer]],ElectCDSort[[#This Row],[Model]]),'Raw Electric CD Costs'!$B$3:$B$429,0))</f>
        <v>240</v>
      </c>
      <c r="F347" s="5" t="str">
        <f>INDEX(RawElecCD[Drum Size],MATCH(CONCATENATE(ElectCDSort[[#This Row],[Manufacturer]],ElectCDSort[[#This Row],[Model]]),'Raw Electric CD Costs'!$B$3:$B$429,0))</f>
        <v>Standard</v>
      </c>
      <c r="G347" s="30" t="str">
        <f>INDEX(RawElecCD[Vent Type],MATCH(CONCATENATE(ElectCDSort[[#This Row],[Manufacturer]],ElectCDSort[[#This Row],[Model]]),'Raw Electric CD Costs'!$B$3:$B$429,0))</f>
        <v>Ventless</v>
      </c>
      <c r="H347" s="18"/>
    </row>
    <row r="348" spans="2:8" x14ac:dyDescent="0.3">
      <c r="B348" s="47" t="s">
        <v>15</v>
      </c>
      <c r="C348" s="42" t="s">
        <v>246</v>
      </c>
      <c r="D348" s="9">
        <f>AVERAGEIFS(RawElecCD[Cost], RawElecCD[Manufacturer],ElectCDSort[[#This Row],[Manufacturer]],RawElecCD[Model],ElectCDSort[[#This Row],[Model]])</f>
        <v>1079.5349999999999</v>
      </c>
      <c r="E348" s="40">
        <f>INDEX(RawElecCD[Round Volts],MATCH(CONCATENATE(ElectCDSort[[#This Row],[Manufacturer]],ElectCDSort[[#This Row],[Model]]),'Raw Electric CD Costs'!$B$3:$B$429,0))</f>
        <v>240</v>
      </c>
      <c r="F348" s="11" t="str">
        <f>INDEX(RawElecCD[Drum Size],MATCH(CONCATENATE(ElectCDSort[[#This Row],[Manufacturer]],ElectCDSort[[#This Row],[Model]]),'Raw Electric CD Costs'!$B$3:$B$429,0))</f>
        <v>Standard</v>
      </c>
      <c r="G348" s="30" t="str">
        <f>INDEX(RawElecCD[Vent Type],MATCH(CONCATENATE(ElectCDSort[[#This Row],[Manufacturer]],ElectCDSort[[#This Row],[Model]]),'Raw Electric CD Costs'!$B$3:$B$429,0))</f>
        <v>Ventless</v>
      </c>
      <c r="H348" s="18"/>
    </row>
    <row r="349" spans="2:8" x14ac:dyDescent="0.3">
      <c r="B349" s="47" t="s">
        <v>15</v>
      </c>
      <c r="C349" s="42" t="s">
        <v>160</v>
      </c>
      <c r="D349" s="9">
        <f>AVERAGEIFS(RawElecCD[Cost], RawElecCD[Manufacturer],ElectCDSort[[#This Row],[Manufacturer]],RawElecCD[Model],ElectCDSort[[#This Row],[Model]])</f>
        <v>1259.99</v>
      </c>
      <c r="E349" s="40">
        <f>INDEX(RawElecCD[Round Volts],MATCH(CONCATENATE(ElectCDSort[[#This Row],[Manufacturer]],ElectCDSort[[#This Row],[Model]]),'Raw Electric CD Costs'!$B$3:$B$429,0))</f>
        <v>240</v>
      </c>
      <c r="F349" s="11" t="str">
        <f>INDEX(RawElecCD[Drum Size],MATCH(CONCATENATE(ElectCDSort[[#This Row],[Manufacturer]],ElectCDSort[[#This Row],[Model]]),'Raw Electric CD Costs'!$B$3:$B$429,0))</f>
        <v>Standard</v>
      </c>
      <c r="G349" s="30" t="str">
        <f>INDEX(RawElecCD[Vent Type],MATCH(CONCATENATE(ElectCDSort[[#This Row],[Manufacturer]],ElectCDSort[[#This Row],[Model]]),'Raw Electric CD Costs'!$B$3:$B$429,0))</f>
        <v>Ventless</v>
      </c>
      <c r="H349" s="18"/>
    </row>
    <row r="350" spans="2:8" x14ac:dyDescent="0.3">
      <c r="B350" s="47" t="s">
        <v>15</v>
      </c>
      <c r="C350" s="42" t="s">
        <v>869</v>
      </c>
      <c r="D350" s="9">
        <f>AVERAGEIFS(RawElecCD[Cost], RawElecCD[Manufacturer],ElectCDSort[[#This Row],[Manufacturer]],RawElecCD[Model],ElectCDSort[[#This Row],[Model]])</f>
        <v>782.99</v>
      </c>
      <c r="E350" s="40">
        <f>INDEX(RawElecCD[Round Volts],MATCH(CONCATENATE(ElectCDSort[[#This Row],[Manufacturer]],ElectCDSort[[#This Row],[Model]]),'Raw Electric CD Costs'!$B$3:$B$429,0))</f>
        <v>240</v>
      </c>
      <c r="F350" s="5" t="str">
        <f>INDEX(RawElecCD[Drum Size],MATCH(CONCATENATE(ElectCDSort[[#This Row],[Manufacturer]],ElectCDSort[[#This Row],[Model]]),'Raw Electric CD Costs'!$B$3:$B$429,0))</f>
        <v>Compact</v>
      </c>
      <c r="G350" s="30" t="str">
        <f>INDEX(RawElecCD[Vent Type],MATCH(CONCATENATE(ElectCDSort[[#This Row],[Manufacturer]],ElectCDSort[[#This Row],[Model]]),'Raw Electric CD Costs'!$B$3:$B$429,0))</f>
        <v>Ventless</v>
      </c>
      <c r="H350" s="18"/>
    </row>
    <row r="351" spans="2:8" x14ac:dyDescent="0.3">
      <c r="B351" s="47" t="s">
        <v>15</v>
      </c>
      <c r="C351" s="42" t="s">
        <v>821</v>
      </c>
      <c r="D351" s="9">
        <f>AVERAGEIFS(RawElecCD[Cost], RawElecCD[Manufacturer],ElectCDSort[[#This Row],[Manufacturer]],RawElecCD[Model],ElectCDSort[[#This Row],[Model]])</f>
        <v>729</v>
      </c>
      <c r="E351" s="40">
        <f>INDEX(RawElecCD[Round Volts],MATCH(CONCATENATE(ElectCDSort[[#This Row],[Manufacturer]],ElectCDSort[[#This Row],[Model]]),'Raw Electric CD Costs'!$B$3:$B$429,0))</f>
        <v>240</v>
      </c>
      <c r="F351" s="5" t="str">
        <f>INDEX(RawElecCD[Drum Size],MATCH(CONCATENATE(ElectCDSort[[#This Row],[Manufacturer]],ElectCDSort[[#This Row],[Model]]),'Raw Electric CD Costs'!$B$3:$B$429,0))</f>
        <v>Standard</v>
      </c>
      <c r="G351" s="30" t="str">
        <f>INDEX(RawElecCD[Vent Type],MATCH(CONCATENATE(ElectCDSort[[#This Row],[Manufacturer]],ElectCDSort[[#This Row],[Model]]),'Raw Electric CD Costs'!$B$3:$B$429,0))</f>
        <v>Ventless</v>
      </c>
      <c r="H351" s="18"/>
    </row>
    <row r="352" spans="2:8" x14ac:dyDescent="0.3">
      <c r="B352" s="47" t="s">
        <v>15</v>
      </c>
      <c r="C352" s="42" t="s">
        <v>589</v>
      </c>
      <c r="D352" s="9">
        <f>AVERAGEIFS(RawElecCD[Cost], RawElecCD[Manufacturer],ElectCDSort[[#This Row],[Manufacturer]],RawElecCD[Model],ElectCDSort[[#This Row],[Model]])</f>
        <v>529.17499999999995</v>
      </c>
      <c r="E352" s="40">
        <f>INDEX(RawElecCD[Round Volts],MATCH(CONCATENATE(ElectCDSort[[#This Row],[Manufacturer]],ElectCDSort[[#This Row],[Model]]),'Raw Electric CD Costs'!$B$3:$B$429,0))</f>
        <v>240</v>
      </c>
      <c r="F352" s="5" t="str">
        <f>INDEX(RawElecCD[Drum Size],MATCH(CONCATENATE(ElectCDSort[[#This Row],[Manufacturer]],ElectCDSort[[#This Row],[Model]]),'Raw Electric CD Costs'!$B$3:$B$429,0))</f>
        <v>Compact</v>
      </c>
      <c r="G352" s="30" t="str">
        <f>INDEX(RawElecCD[Vent Type],MATCH(CONCATENATE(ElectCDSort[[#This Row],[Manufacturer]],ElectCDSort[[#This Row],[Model]]),'Raw Electric CD Costs'!$B$3:$B$429,0))</f>
        <v>Ventless</v>
      </c>
      <c r="H352" s="18"/>
    </row>
    <row r="353" spans="2:8" x14ac:dyDescent="0.3">
      <c r="B353" s="47" t="s">
        <v>15</v>
      </c>
      <c r="C353" s="42" t="s">
        <v>255</v>
      </c>
      <c r="D353" s="9">
        <f>AVERAGEIFS(RawElecCD[Cost], RawElecCD[Manufacturer],ElectCDSort[[#This Row],[Manufacturer]],RawElecCD[Model],ElectCDSort[[#This Row],[Model]])</f>
        <v>863.54499999999996</v>
      </c>
      <c r="E353" s="40">
        <f>INDEX(RawElecCD[Round Volts],MATCH(CONCATENATE(ElectCDSort[[#This Row],[Manufacturer]],ElectCDSort[[#This Row],[Model]]),'Raw Electric CD Costs'!$B$3:$B$429,0))</f>
        <v>240</v>
      </c>
      <c r="F353" s="11" t="str">
        <f>INDEX(RawElecCD[Drum Size],MATCH(CONCATENATE(ElectCDSort[[#This Row],[Manufacturer]],ElectCDSort[[#This Row],[Model]]),'Raw Electric CD Costs'!$B$3:$B$429,0))</f>
        <v>Compact</v>
      </c>
      <c r="G353" s="30" t="str">
        <f>INDEX(RawElecCD[Vent Type],MATCH(CONCATENATE(ElectCDSort[[#This Row],[Manufacturer]],ElectCDSort[[#This Row],[Model]]),'Raw Electric CD Costs'!$B$3:$B$429,0))</f>
        <v>Ventless</v>
      </c>
      <c r="H353" s="18"/>
    </row>
    <row r="354" spans="2:8" x14ac:dyDescent="0.3">
      <c r="B354" s="47" t="s">
        <v>15</v>
      </c>
      <c r="C354" s="42" t="s">
        <v>68</v>
      </c>
      <c r="D354" s="9">
        <f>AVERAGEIFS(RawElecCD[Cost], RawElecCD[Manufacturer],ElectCDSort[[#This Row],[Manufacturer]],RawElecCD[Model],ElectCDSort[[#This Row],[Model]])</f>
        <v>1259.0999999999999</v>
      </c>
      <c r="E354" s="40">
        <f>INDEX(RawElecCD[Round Volts],MATCH(CONCATENATE(ElectCDSort[[#This Row],[Manufacturer]],ElectCDSort[[#This Row],[Model]]),'Raw Electric CD Costs'!$B$3:$B$429,0))</f>
        <v>240</v>
      </c>
      <c r="F354" s="11" t="str">
        <f>INDEX(RawElecCD[Drum Size],MATCH(CONCATENATE(ElectCDSort[[#This Row],[Manufacturer]],ElectCDSort[[#This Row],[Model]]),'Raw Electric CD Costs'!$B$3:$B$429,0))</f>
        <v>Standard</v>
      </c>
      <c r="G354" s="30" t="str">
        <f>INDEX(RawElecCD[Vent Type],MATCH(CONCATENATE(ElectCDSort[[#This Row],[Manufacturer]],ElectCDSort[[#This Row],[Model]]),'Raw Electric CD Costs'!$B$3:$B$429,0))</f>
        <v>Ventless</v>
      </c>
      <c r="H354" s="18"/>
    </row>
    <row r="355" spans="2:8" x14ac:dyDescent="0.3">
      <c r="B355" s="47" t="s">
        <v>15</v>
      </c>
      <c r="C355" s="42" t="s">
        <v>75</v>
      </c>
      <c r="D355" s="9">
        <f>AVERAGEIFS(RawElecCD[Cost], RawElecCD[Manufacturer],ElectCDSort[[#This Row],[Manufacturer]],RawElecCD[Model],ElectCDSort[[#This Row],[Model]])</f>
        <v>1709.1</v>
      </c>
      <c r="E355" s="40">
        <f>INDEX(RawElecCD[Round Volts],MATCH(CONCATENATE(ElectCDSort[[#This Row],[Manufacturer]],ElectCDSort[[#This Row],[Model]]),'Raw Electric CD Costs'!$B$3:$B$429,0))</f>
        <v>240</v>
      </c>
      <c r="F355" s="11" t="str">
        <f>INDEX(RawElecCD[Drum Size],MATCH(CONCATENATE(ElectCDSort[[#This Row],[Manufacturer]],ElectCDSort[[#This Row],[Model]]),'Raw Electric CD Costs'!$B$3:$B$429,0))</f>
        <v>Standard</v>
      </c>
      <c r="G355" s="30" t="str">
        <f>INDEX(RawElecCD[Vent Type],MATCH(CONCATENATE(ElectCDSort[[#This Row],[Manufacturer]],ElectCDSort[[#This Row],[Model]]),'Raw Electric CD Costs'!$B$3:$B$429,0))</f>
        <v>Ventless</v>
      </c>
      <c r="H355" s="18"/>
    </row>
    <row r="356" spans="2:8" x14ac:dyDescent="0.3">
      <c r="B356" s="48" t="s">
        <v>237</v>
      </c>
      <c r="C356" s="49" t="s">
        <v>285</v>
      </c>
      <c r="D356" s="37">
        <f>AVERAGEIFS(RawElecCD[Cost], RawElecCD[Manufacturer],ElectCDSort[[#This Row],[Manufacturer]],RawElecCD[Model],ElectCDSort[[#This Row],[Model]])</f>
        <v>289</v>
      </c>
      <c r="E356" s="41">
        <f>INDEX(RawElecCD[Round Volts],MATCH(CONCATENATE(ElectCDSort[[#This Row],[Manufacturer]],ElectCDSort[[#This Row],[Model]]),'Raw Electric CD Costs'!$B$3:$B$429,0))</f>
        <v>120</v>
      </c>
      <c r="F356" s="35" t="str">
        <f>INDEX(RawElecCD[Drum Size],MATCH(CONCATENATE(ElectCDSort[[#This Row],[Manufacturer]],ElectCDSort[[#This Row],[Model]]),'Raw Electric CD Costs'!$B$3:$B$429,0))</f>
        <v>Compact</v>
      </c>
      <c r="G356" s="36" t="str">
        <f>INDEX(RawElecCD[Vent Type],MATCH(CONCATENATE(ElectCDSort[[#This Row],[Manufacturer]],ElectCDSort[[#This Row],[Model]]),'Raw Electric CD Costs'!$B$3:$B$429,0))</f>
        <v>Vented</v>
      </c>
      <c r="H356" s="18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BC53E-DE4F-42BF-BCBD-134A2C6A6A04}">
  <sheetPr filterMode="1">
    <tabColor theme="4" tint="0.79998168889431442"/>
  </sheetPr>
  <dimension ref="B3:AL372"/>
  <sheetViews>
    <sheetView workbookViewId="0"/>
  </sheetViews>
  <sheetFormatPr defaultRowHeight="14.4" x14ac:dyDescent="0.3"/>
  <cols>
    <col min="4" max="4" width="14.59765625" bestFit="1" customWidth="1"/>
    <col min="5" max="5" width="15.296875" bestFit="1" customWidth="1"/>
    <col min="6" max="6" width="71.59765625" customWidth="1"/>
  </cols>
  <sheetData>
    <row r="3" spans="2:38" x14ac:dyDescent="0.3">
      <c r="B3" s="14" t="s">
        <v>1246</v>
      </c>
      <c r="C3" s="14" t="s">
        <v>1247</v>
      </c>
      <c r="D3" s="14" t="s">
        <v>1248</v>
      </c>
      <c r="E3" s="14" t="s">
        <v>1249</v>
      </c>
      <c r="F3" s="14" t="s">
        <v>1250</v>
      </c>
      <c r="G3" s="14" t="s">
        <v>1251</v>
      </c>
      <c r="H3" s="14" t="s">
        <v>1252</v>
      </c>
      <c r="I3" s="14" t="s">
        <v>1253</v>
      </c>
      <c r="J3" s="14" t="s">
        <v>1254</v>
      </c>
      <c r="K3" s="14" t="s">
        <v>1255</v>
      </c>
      <c r="L3" s="14" t="s">
        <v>1256</v>
      </c>
      <c r="M3" s="14" t="s">
        <v>1257</v>
      </c>
      <c r="N3" s="14" t="s">
        <v>1258</v>
      </c>
      <c r="O3" s="14" t="s">
        <v>1259</v>
      </c>
      <c r="P3" s="14" t="s">
        <v>1260</v>
      </c>
      <c r="Q3" s="14" t="s">
        <v>1261</v>
      </c>
      <c r="R3" s="14" t="s">
        <v>1262</v>
      </c>
      <c r="S3" s="14" t="s">
        <v>1263</v>
      </c>
      <c r="T3" s="14" t="s">
        <v>1264</v>
      </c>
      <c r="U3" s="14" t="s">
        <v>1265</v>
      </c>
      <c r="V3" s="14" t="s">
        <v>1266</v>
      </c>
      <c r="W3" s="14" t="s">
        <v>1267</v>
      </c>
      <c r="X3" s="14" t="s">
        <v>1268</v>
      </c>
      <c r="Y3" s="14" t="s">
        <v>1269</v>
      </c>
      <c r="Z3" s="14" t="s">
        <v>1270</v>
      </c>
      <c r="AA3" s="14" t="s">
        <v>1271</v>
      </c>
      <c r="AB3" s="14" t="s">
        <v>1272</v>
      </c>
      <c r="AC3" s="14" t="s">
        <v>1273</v>
      </c>
      <c r="AD3" s="14" t="s">
        <v>1274</v>
      </c>
      <c r="AE3" s="14" t="s">
        <v>1275</v>
      </c>
      <c r="AF3" s="14" t="s">
        <v>1276</v>
      </c>
      <c r="AG3" s="66" t="s">
        <v>1277</v>
      </c>
      <c r="AH3" s="66" t="s">
        <v>1278</v>
      </c>
      <c r="AI3" s="66" t="s">
        <v>1279</v>
      </c>
      <c r="AJ3" s="66" t="s">
        <v>1280</v>
      </c>
      <c r="AK3" s="66" t="s">
        <v>1281</v>
      </c>
      <c r="AL3" s="66" t="s">
        <v>1282</v>
      </c>
    </row>
    <row r="4" spans="2:38" hidden="1" x14ac:dyDescent="0.3">
      <c r="B4" s="14">
        <v>2318599</v>
      </c>
      <c r="C4" s="14" t="s">
        <v>92</v>
      </c>
      <c r="D4" s="14" t="s">
        <v>1283</v>
      </c>
      <c r="E4" s="14" t="s">
        <v>1284</v>
      </c>
      <c r="F4" s="14" t="s">
        <v>1285</v>
      </c>
      <c r="G4" s="14">
        <v>84691827481</v>
      </c>
      <c r="H4" s="14" t="s">
        <v>119</v>
      </c>
      <c r="I4" s="14"/>
      <c r="J4" s="14"/>
      <c r="K4" s="14">
        <v>7</v>
      </c>
      <c r="L4" s="14">
        <v>39.380000000000003</v>
      </c>
      <c r="M4" s="14">
        <v>27</v>
      </c>
      <c r="N4" s="14">
        <v>32.19</v>
      </c>
      <c r="O4" s="14">
        <v>3.93</v>
      </c>
      <c r="P4" s="14">
        <v>608</v>
      </c>
      <c r="Q4" s="14">
        <v>60</v>
      </c>
      <c r="R4" s="14" t="s">
        <v>1286</v>
      </c>
      <c r="S4" s="14" t="s">
        <v>1287</v>
      </c>
      <c r="T4" s="14" t="s">
        <v>900</v>
      </c>
      <c r="U4" s="14" t="s">
        <v>915</v>
      </c>
      <c r="V4" s="14"/>
      <c r="W4" s="14"/>
      <c r="X4" s="14"/>
      <c r="Y4" s="14"/>
      <c r="Z4" s="14"/>
      <c r="AA4" s="14"/>
      <c r="AB4" s="67">
        <v>43215</v>
      </c>
      <c r="AC4" s="67">
        <v>43208</v>
      </c>
      <c r="AD4" s="14" t="s">
        <v>1288</v>
      </c>
      <c r="AE4" s="14" t="s">
        <v>1289</v>
      </c>
      <c r="AF4" s="14" t="s">
        <v>915</v>
      </c>
      <c r="AG4" s="14"/>
      <c r="AH4" s="14" t="str">
        <f>IF(K4&lt;4.4,"Compact","Standard")</f>
        <v>Standard</v>
      </c>
      <c r="AI4" s="14">
        <f>Q4/60</f>
        <v>1</v>
      </c>
      <c r="AJ4" s="14">
        <f t="shared" ref="AJ4:AJ67" si="0">AI4*$AO$2/1000</f>
        <v>0</v>
      </c>
      <c r="AK4" s="14">
        <f>AJ4*IF(AH4="Standard",$AO$3,$AO$4)</f>
        <v>0</v>
      </c>
      <c r="AL4" s="68">
        <f>AK4/P4</f>
        <v>0</v>
      </c>
    </row>
    <row r="5" spans="2:38" hidden="1" x14ac:dyDescent="0.3">
      <c r="B5" s="14">
        <v>2246396</v>
      </c>
      <c r="C5" s="14" t="s">
        <v>92</v>
      </c>
      <c r="D5" s="14" t="s">
        <v>1290</v>
      </c>
      <c r="E5" s="14" t="s">
        <v>1290</v>
      </c>
      <c r="F5" s="14"/>
      <c r="G5" s="14">
        <v>8</v>
      </c>
      <c r="H5" s="14" t="s">
        <v>119</v>
      </c>
      <c r="I5" s="14"/>
      <c r="J5" s="14"/>
      <c r="K5" s="14">
        <v>7.4</v>
      </c>
      <c r="L5" s="14">
        <v>43.7</v>
      </c>
      <c r="M5" s="14">
        <v>26.96</v>
      </c>
      <c r="N5" s="14">
        <v>30.48</v>
      </c>
      <c r="O5" s="14">
        <v>3.93</v>
      </c>
      <c r="P5" s="14">
        <v>608</v>
      </c>
      <c r="Q5" s="14">
        <v>60</v>
      </c>
      <c r="R5" s="14" t="s">
        <v>1291</v>
      </c>
      <c r="S5" s="14" t="s">
        <v>1292</v>
      </c>
      <c r="T5" s="14" t="s">
        <v>900</v>
      </c>
      <c r="U5" s="14" t="s">
        <v>915</v>
      </c>
      <c r="V5" s="14"/>
      <c r="W5" s="14"/>
      <c r="X5" s="14"/>
      <c r="Y5" s="14"/>
      <c r="Z5" s="14" t="s">
        <v>912</v>
      </c>
      <c r="AA5" s="14" t="s">
        <v>1293</v>
      </c>
      <c r="AB5" s="67">
        <v>42248</v>
      </c>
      <c r="AC5" s="67">
        <v>42239</v>
      </c>
      <c r="AD5" s="14" t="s">
        <v>1294</v>
      </c>
      <c r="AE5" s="14" t="s">
        <v>1295</v>
      </c>
      <c r="AF5" s="14" t="s">
        <v>915</v>
      </c>
      <c r="AG5" s="14"/>
      <c r="AH5" s="14" t="str">
        <f t="shared" ref="AH5:AH68" si="1">IF(K5&lt;4.4,"Compact","Standard")</f>
        <v>Standard</v>
      </c>
      <c r="AI5" s="14">
        <f t="shared" ref="AI5:AI68" si="2">Q5/60</f>
        <v>1</v>
      </c>
      <c r="AJ5" s="14">
        <f t="shared" si="0"/>
        <v>0</v>
      </c>
      <c r="AK5" s="14">
        <f t="shared" ref="AK5:AK68" si="3">AJ5*IF(AH5="Standard",$AO$3,$AO$4)</f>
        <v>0</v>
      </c>
      <c r="AL5" s="68">
        <f t="shared" ref="AL5:AL68" si="4">AK5/P5</f>
        <v>0</v>
      </c>
    </row>
    <row r="6" spans="2:38" hidden="1" x14ac:dyDescent="0.3">
      <c r="B6" s="14">
        <v>2274066</v>
      </c>
      <c r="C6" s="14" t="s">
        <v>92</v>
      </c>
      <c r="D6" s="14" t="s">
        <v>1296</v>
      </c>
      <c r="E6" s="14" t="s">
        <v>1296</v>
      </c>
      <c r="F6" s="14"/>
      <c r="G6" s="69">
        <v>758000000000</v>
      </c>
      <c r="H6" s="14" t="s">
        <v>119</v>
      </c>
      <c r="I6" s="14"/>
      <c r="J6" s="14"/>
      <c r="K6" s="14">
        <v>7.4</v>
      </c>
      <c r="L6" s="14">
        <v>43.7</v>
      </c>
      <c r="M6" s="14">
        <v>26.96</v>
      </c>
      <c r="N6" s="14">
        <v>30.48</v>
      </c>
      <c r="O6" s="14">
        <v>3.93</v>
      </c>
      <c r="P6" s="14">
        <v>608</v>
      </c>
      <c r="Q6" s="14">
        <v>59</v>
      </c>
      <c r="R6" s="14" t="s">
        <v>1291</v>
      </c>
      <c r="S6" s="14" t="s">
        <v>1292</v>
      </c>
      <c r="T6" s="14" t="s">
        <v>900</v>
      </c>
      <c r="U6" s="14" t="s">
        <v>915</v>
      </c>
      <c r="V6" s="14"/>
      <c r="W6" s="14"/>
      <c r="X6" s="14"/>
      <c r="Y6" s="14"/>
      <c r="Z6" s="14" t="s">
        <v>912</v>
      </c>
      <c r="AA6" s="14" t="s">
        <v>1297</v>
      </c>
      <c r="AB6" s="67">
        <v>42646</v>
      </c>
      <c r="AC6" s="67">
        <v>42585</v>
      </c>
      <c r="AD6" s="14" t="s">
        <v>1298</v>
      </c>
      <c r="AE6" s="14" t="s">
        <v>1299</v>
      </c>
      <c r="AF6" s="14" t="s">
        <v>915</v>
      </c>
      <c r="AG6" s="14"/>
      <c r="AH6" s="14" t="str">
        <f t="shared" si="1"/>
        <v>Standard</v>
      </c>
      <c r="AI6" s="14">
        <f t="shared" si="2"/>
        <v>0.98333333333333328</v>
      </c>
      <c r="AJ6" s="14">
        <f t="shared" si="0"/>
        <v>0</v>
      </c>
      <c r="AK6" s="14">
        <f t="shared" si="3"/>
        <v>0</v>
      </c>
      <c r="AL6" s="68">
        <f t="shared" si="4"/>
        <v>0</v>
      </c>
    </row>
    <row r="7" spans="2:38" hidden="1" x14ac:dyDescent="0.3">
      <c r="B7" s="14">
        <v>2297023</v>
      </c>
      <c r="C7" s="14" t="s">
        <v>92</v>
      </c>
      <c r="D7" s="14" t="s">
        <v>1300</v>
      </c>
      <c r="E7" s="14" t="s">
        <v>1301</v>
      </c>
      <c r="F7" s="14"/>
      <c r="G7" s="14">
        <v>84691825111</v>
      </c>
      <c r="H7" s="14" t="s">
        <v>119</v>
      </c>
      <c r="I7" s="14"/>
      <c r="J7" s="14"/>
      <c r="K7" s="14">
        <v>7.4</v>
      </c>
      <c r="L7" s="14">
        <v>43.7</v>
      </c>
      <c r="M7" s="14">
        <v>26.96</v>
      </c>
      <c r="N7" s="14">
        <v>30.48</v>
      </c>
      <c r="O7" s="14">
        <v>3.93</v>
      </c>
      <c r="P7" s="14">
        <v>608</v>
      </c>
      <c r="Q7" s="14">
        <v>60</v>
      </c>
      <c r="R7" s="14" t="s">
        <v>1302</v>
      </c>
      <c r="S7" s="14" t="s">
        <v>1287</v>
      </c>
      <c r="T7" s="14" t="s">
        <v>900</v>
      </c>
      <c r="U7" s="14" t="s">
        <v>915</v>
      </c>
      <c r="V7" s="14"/>
      <c r="W7" s="14"/>
      <c r="X7" s="14"/>
      <c r="Y7" s="14"/>
      <c r="Z7" s="14" t="s">
        <v>912</v>
      </c>
      <c r="AA7" s="14" t="s">
        <v>1297</v>
      </c>
      <c r="AB7" s="67">
        <v>42891</v>
      </c>
      <c r="AC7" s="67">
        <v>42891</v>
      </c>
      <c r="AD7" s="14" t="s">
        <v>1288</v>
      </c>
      <c r="AE7" s="14" t="s">
        <v>1303</v>
      </c>
      <c r="AF7" s="14" t="s">
        <v>915</v>
      </c>
      <c r="AG7" s="14"/>
      <c r="AH7" s="14" t="str">
        <f t="shared" si="1"/>
        <v>Standard</v>
      </c>
      <c r="AI7" s="14">
        <f t="shared" si="2"/>
        <v>1</v>
      </c>
      <c r="AJ7" s="14">
        <f t="shared" si="0"/>
        <v>0</v>
      </c>
      <c r="AK7" s="14">
        <f t="shared" si="3"/>
        <v>0</v>
      </c>
      <c r="AL7" s="68">
        <f t="shared" si="4"/>
        <v>0</v>
      </c>
    </row>
    <row r="8" spans="2:38" hidden="1" x14ac:dyDescent="0.3">
      <c r="B8" s="14">
        <v>2246397</v>
      </c>
      <c r="C8" s="14" t="s">
        <v>92</v>
      </c>
      <c r="D8" s="14" t="s">
        <v>1304</v>
      </c>
      <c r="E8" s="14" t="s">
        <v>1304</v>
      </c>
      <c r="F8" s="14"/>
      <c r="G8" s="14">
        <v>8</v>
      </c>
      <c r="H8" s="14" t="s">
        <v>1305</v>
      </c>
      <c r="I8" s="14"/>
      <c r="J8" s="14"/>
      <c r="K8" s="14">
        <v>7.4</v>
      </c>
      <c r="L8" s="14">
        <v>43.7</v>
      </c>
      <c r="M8" s="14">
        <v>26.96</v>
      </c>
      <c r="N8" s="14">
        <v>30.48</v>
      </c>
      <c r="O8" s="14">
        <v>3.48</v>
      </c>
      <c r="P8" s="14">
        <v>687</v>
      </c>
      <c r="Q8" s="14">
        <v>76</v>
      </c>
      <c r="R8" s="14" t="s">
        <v>1291</v>
      </c>
      <c r="S8" s="14" t="s">
        <v>1292</v>
      </c>
      <c r="T8" s="14" t="s">
        <v>900</v>
      </c>
      <c r="U8" s="14" t="s">
        <v>915</v>
      </c>
      <c r="V8" s="14"/>
      <c r="W8" s="14"/>
      <c r="X8" s="14"/>
      <c r="Y8" s="14"/>
      <c r="Z8" s="14" t="s">
        <v>912</v>
      </c>
      <c r="AA8" s="14" t="s">
        <v>1293</v>
      </c>
      <c r="AB8" s="67">
        <v>42248</v>
      </c>
      <c r="AC8" s="67">
        <v>42239</v>
      </c>
      <c r="AD8" s="14" t="s">
        <v>1294</v>
      </c>
      <c r="AE8" s="14" t="s">
        <v>1306</v>
      </c>
      <c r="AF8" s="14" t="s">
        <v>915</v>
      </c>
      <c r="AG8" s="14"/>
      <c r="AH8" s="14" t="str">
        <f t="shared" si="1"/>
        <v>Standard</v>
      </c>
      <c r="AI8" s="14">
        <f t="shared" si="2"/>
        <v>1.2666666666666666</v>
      </c>
      <c r="AJ8" s="14">
        <f t="shared" si="0"/>
        <v>0</v>
      </c>
      <c r="AK8" s="14">
        <f t="shared" si="3"/>
        <v>0</v>
      </c>
      <c r="AL8" s="68">
        <f t="shared" si="4"/>
        <v>0</v>
      </c>
    </row>
    <row r="9" spans="2:38" hidden="1" x14ac:dyDescent="0.3">
      <c r="B9" s="14">
        <v>2274065</v>
      </c>
      <c r="C9" s="14" t="s">
        <v>92</v>
      </c>
      <c r="D9" s="14" t="s">
        <v>1307</v>
      </c>
      <c r="E9" s="14" t="s">
        <v>1307</v>
      </c>
      <c r="F9" s="14"/>
      <c r="G9" s="69">
        <v>758000000000</v>
      </c>
      <c r="H9" s="14" t="s">
        <v>1305</v>
      </c>
      <c r="I9" s="14"/>
      <c r="J9" s="14"/>
      <c r="K9" s="14">
        <v>7.4</v>
      </c>
      <c r="L9" s="14">
        <v>43.7</v>
      </c>
      <c r="M9" s="14">
        <v>26.96</v>
      </c>
      <c r="N9" s="14">
        <v>30.48</v>
      </c>
      <c r="O9" s="14">
        <v>3.48</v>
      </c>
      <c r="P9" s="14">
        <v>687</v>
      </c>
      <c r="Q9" s="14">
        <v>77</v>
      </c>
      <c r="R9" s="14" t="s">
        <v>1291</v>
      </c>
      <c r="S9" s="14" t="s">
        <v>1292</v>
      </c>
      <c r="T9" s="14" t="s">
        <v>900</v>
      </c>
      <c r="U9" s="14" t="s">
        <v>915</v>
      </c>
      <c r="V9" s="14"/>
      <c r="W9" s="14"/>
      <c r="X9" s="14"/>
      <c r="Y9" s="14"/>
      <c r="Z9" s="14" t="s">
        <v>912</v>
      </c>
      <c r="AA9" s="14" t="s">
        <v>1297</v>
      </c>
      <c r="AB9" s="67">
        <v>42646</v>
      </c>
      <c r="AC9" s="67">
        <v>42585</v>
      </c>
      <c r="AD9" s="14" t="s">
        <v>1294</v>
      </c>
      <c r="AE9" s="14" t="s">
        <v>1308</v>
      </c>
      <c r="AF9" s="14" t="s">
        <v>915</v>
      </c>
      <c r="AG9" s="14"/>
      <c r="AH9" s="14" t="str">
        <f t="shared" si="1"/>
        <v>Standard</v>
      </c>
      <c r="AI9" s="14">
        <f t="shared" si="2"/>
        <v>1.2833333333333334</v>
      </c>
      <c r="AJ9" s="14">
        <f t="shared" si="0"/>
        <v>0</v>
      </c>
      <c r="AK9" s="14">
        <f t="shared" si="3"/>
        <v>0</v>
      </c>
      <c r="AL9" s="68">
        <f t="shared" si="4"/>
        <v>0</v>
      </c>
    </row>
    <row r="10" spans="2:38" hidden="1" x14ac:dyDescent="0.3">
      <c r="B10" s="14">
        <v>2297024</v>
      </c>
      <c r="C10" s="14" t="s">
        <v>92</v>
      </c>
      <c r="D10" s="14" t="s">
        <v>1309</v>
      </c>
      <c r="E10" s="14" t="s">
        <v>1310</v>
      </c>
      <c r="F10" s="14"/>
      <c r="G10" s="14">
        <v>84691825128</v>
      </c>
      <c r="H10" s="14" t="s">
        <v>1305</v>
      </c>
      <c r="I10" s="14"/>
      <c r="J10" s="14"/>
      <c r="K10" s="14">
        <v>7.4</v>
      </c>
      <c r="L10" s="14">
        <v>43.7</v>
      </c>
      <c r="M10" s="14">
        <v>26.96</v>
      </c>
      <c r="N10" s="14">
        <v>30.48</v>
      </c>
      <c r="O10" s="14">
        <v>3.48</v>
      </c>
      <c r="P10" s="14">
        <v>687</v>
      </c>
      <c r="Q10" s="14">
        <v>77</v>
      </c>
      <c r="R10" s="14" t="s">
        <v>1302</v>
      </c>
      <c r="S10" s="14" t="s">
        <v>1287</v>
      </c>
      <c r="T10" s="14" t="s">
        <v>900</v>
      </c>
      <c r="U10" s="14" t="s">
        <v>915</v>
      </c>
      <c r="V10" s="14"/>
      <c r="W10" s="14"/>
      <c r="X10" s="14"/>
      <c r="Y10" s="14"/>
      <c r="Z10" s="14" t="s">
        <v>912</v>
      </c>
      <c r="AA10" s="14" t="s">
        <v>1297</v>
      </c>
      <c r="AB10" s="67">
        <v>42891</v>
      </c>
      <c r="AC10" s="67">
        <v>42891</v>
      </c>
      <c r="AD10" s="14" t="s">
        <v>1288</v>
      </c>
      <c r="AE10" s="14" t="s">
        <v>1311</v>
      </c>
      <c r="AF10" s="14" t="s">
        <v>915</v>
      </c>
      <c r="AG10" s="14"/>
      <c r="AH10" s="14" t="str">
        <f t="shared" si="1"/>
        <v>Standard</v>
      </c>
      <c r="AI10" s="14">
        <f t="shared" si="2"/>
        <v>1.2833333333333334</v>
      </c>
      <c r="AJ10" s="14">
        <f t="shared" si="0"/>
        <v>0</v>
      </c>
      <c r="AK10" s="14">
        <f t="shared" si="3"/>
        <v>0</v>
      </c>
      <c r="AL10" s="68">
        <f t="shared" si="4"/>
        <v>0</v>
      </c>
    </row>
    <row r="11" spans="2:38" hidden="1" x14ac:dyDescent="0.3">
      <c r="B11" s="14">
        <v>2339705</v>
      </c>
      <c r="C11" s="14" t="s">
        <v>92</v>
      </c>
      <c r="D11" s="14" t="s">
        <v>1312</v>
      </c>
      <c r="E11" s="14" t="s">
        <v>1313</v>
      </c>
      <c r="F11" s="14" t="s">
        <v>1314</v>
      </c>
      <c r="G11" s="14">
        <v>84691843115</v>
      </c>
      <c r="H11" s="14" t="s">
        <v>119</v>
      </c>
      <c r="I11" s="14"/>
      <c r="J11" s="14"/>
      <c r="K11" s="14">
        <v>7.4</v>
      </c>
      <c r="L11" s="14">
        <v>46</v>
      </c>
      <c r="M11" s="14">
        <v>27</v>
      </c>
      <c r="N11" s="14">
        <v>30.5</v>
      </c>
      <c r="O11" s="14">
        <v>3.93</v>
      </c>
      <c r="P11" s="14">
        <v>608</v>
      </c>
      <c r="Q11" s="14">
        <v>59</v>
      </c>
      <c r="R11" s="14" t="s">
        <v>1315</v>
      </c>
      <c r="S11" s="14" t="s">
        <v>1316</v>
      </c>
      <c r="T11" s="14" t="s">
        <v>900</v>
      </c>
      <c r="U11" s="14" t="s">
        <v>915</v>
      </c>
      <c r="V11" s="14"/>
      <c r="W11" s="14"/>
      <c r="X11" s="14"/>
      <c r="Y11" s="14"/>
      <c r="Z11" s="14" t="s">
        <v>915</v>
      </c>
      <c r="AA11" s="14"/>
      <c r="AB11" s="67">
        <v>43633</v>
      </c>
      <c r="AC11" s="67">
        <v>43629</v>
      </c>
      <c r="AD11" s="14" t="s">
        <v>1288</v>
      </c>
      <c r="AE11" s="14" t="s">
        <v>1317</v>
      </c>
      <c r="AF11" s="14" t="s">
        <v>915</v>
      </c>
      <c r="AG11" s="14"/>
      <c r="AH11" s="14" t="str">
        <f t="shared" si="1"/>
        <v>Standard</v>
      </c>
      <c r="AI11" s="14">
        <f t="shared" si="2"/>
        <v>0.98333333333333328</v>
      </c>
      <c r="AJ11" s="14">
        <f t="shared" si="0"/>
        <v>0</v>
      </c>
      <c r="AK11" s="14">
        <f t="shared" si="3"/>
        <v>0</v>
      </c>
      <c r="AL11" s="68">
        <f t="shared" si="4"/>
        <v>0</v>
      </c>
    </row>
    <row r="12" spans="2:38" hidden="1" x14ac:dyDescent="0.3">
      <c r="B12" s="14">
        <v>2339707</v>
      </c>
      <c r="C12" s="14" t="s">
        <v>92</v>
      </c>
      <c r="D12" s="14" t="s">
        <v>1312</v>
      </c>
      <c r="E12" s="14" t="s">
        <v>1313</v>
      </c>
      <c r="F12" s="14" t="s">
        <v>1318</v>
      </c>
      <c r="G12" s="69">
        <v>758000000000</v>
      </c>
      <c r="H12" s="14" t="s">
        <v>119</v>
      </c>
      <c r="I12" s="14"/>
      <c r="J12" s="14"/>
      <c r="K12" s="14">
        <v>7.4</v>
      </c>
      <c r="L12" s="14">
        <v>46</v>
      </c>
      <c r="M12" s="14">
        <v>27</v>
      </c>
      <c r="N12" s="14">
        <v>30.5</v>
      </c>
      <c r="O12" s="14">
        <v>3.93</v>
      </c>
      <c r="P12" s="14">
        <v>608</v>
      </c>
      <c r="Q12" s="14">
        <v>59</v>
      </c>
      <c r="R12" s="14" t="s">
        <v>1315</v>
      </c>
      <c r="S12" s="14" t="s">
        <v>1316</v>
      </c>
      <c r="T12" s="14" t="s">
        <v>900</v>
      </c>
      <c r="U12" s="14" t="s">
        <v>915</v>
      </c>
      <c r="V12" s="14"/>
      <c r="W12" s="14"/>
      <c r="X12" s="14"/>
      <c r="Y12" s="14"/>
      <c r="Z12" s="14" t="s">
        <v>915</v>
      </c>
      <c r="AA12" s="14"/>
      <c r="AB12" s="67">
        <v>43633</v>
      </c>
      <c r="AC12" s="67">
        <v>43629</v>
      </c>
      <c r="AD12" s="14" t="s">
        <v>1298</v>
      </c>
      <c r="AE12" s="14" t="s">
        <v>1319</v>
      </c>
      <c r="AF12" s="14" t="s">
        <v>915</v>
      </c>
      <c r="AG12" s="14"/>
      <c r="AH12" s="14" t="str">
        <f t="shared" si="1"/>
        <v>Standard</v>
      </c>
      <c r="AI12" s="14">
        <f t="shared" si="2"/>
        <v>0.98333333333333328</v>
      </c>
      <c r="AJ12" s="14">
        <f t="shared" si="0"/>
        <v>0</v>
      </c>
      <c r="AK12" s="14">
        <f t="shared" si="3"/>
        <v>0</v>
      </c>
      <c r="AL12" s="68">
        <f t="shared" si="4"/>
        <v>0</v>
      </c>
    </row>
    <row r="13" spans="2:38" hidden="1" x14ac:dyDescent="0.3">
      <c r="B13" s="14">
        <v>2339708</v>
      </c>
      <c r="C13" s="14" t="s">
        <v>92</v>
      </c>
      <c r="D13" s="14" t="s">
        <v>1320</v>
      </c>
      <c r="E13" s="14" t="s">
        <v>1321</v>
      </c>
      <c r="F13" s="14" t="s">
        <v>1322</v>
      </c>
      <c r="G13" s="69">
        <v>758000000000</v>
      </c>
      <c r="H13" s="14" t="s">
        <v>1305</v>
      </c>
      <c r="I13" s="14"/>
      <c r="J13" s="14"/>
      <c r="K13" s="14">
        <v>7.4</v>
      </c>
      <c r="L13" s="14">
        <v>46</v>
      </c>
      <c r="M13" s="14">
        <v>27</v>
      </c>
      <c r="N13" s="14">
        <v>30.5</v>
      </c>
      <c r="O13" s="14">
        <v>3.48</v>
      </c>
      <c r="P13" s="14">
        <v>687</v>
      </c>
      <c r="Q13" s="14">
        <v>67</v>
      </c>
      <c r="R13" s="14" t="s">
        <v>1315</v>
      </c>
      <c r="S13" s="14" t="s">
        <v>1316</v>
      </c>
      <c r="T13" s="14" t="s">
        <v>900</v>
      </c>
      <c r="U13" s="14" t="s">
        <v>915</v>
      </c>
      <c r="V13" s="14"/>
      <c r="W13" s="14"/>
      <c r="X13" s="14"/>
      <c r="Y13" s="14"/>
      <c r="Z13" s="14" t="s">
        <v>915</v>
      </c>
      <c r="AA13" s="14"/>
      <c r="AB13" s="67">
        <v>43633</v>
      </c>
      <c r="AC13" s="67">
        <v>43629</v>
      </c>
      <c r="AD13" s="14" t="s">
        <v>1298</v>
      </c>
      <c r="AE13" s="14" t="s">
        <v>1323</v>
      </c>
      <c r="AF13" s="14" t="s">
        <v>915</v>
      </c>
      <c r="AG13" s="14"/>
      <c r="AH13" s="14" t="str">
        <f t="shared" si="1"/>
        <v>Standard</v>
      </c>
      <c r="AI13" s="14">
        <f t="shared" si="2"/>
        <v>1.1166666666666667</v>
      </c>
      <c r="AJ13" s="14">
        <f t="shared" si="0"/>
        <v>0</v>
      </c>
      <c r="AK13" s="14">
        <f t="shared" si="3"/>
        <v>0</v>
      </c>
      <c r="AL13" s="68">
        <f t="shared" si="4"/>
        <v>0</v>
      </c>
    </row>
    <row r="14" spans="2:38" hidden="1" x14ac:dyDescent="0.3">
      <c r="B14" s="14">
        <v>2339709</v>
      </c>
      <c r="C14" s="14" t="s">
        <v>92</v>
      </c>
      <c r="D14" s="14" t="s">
        <v>1320</v>
      </c>
      <c r="E14" s="14" t="s">
        <v>1321</v>
      </c>
      <c r="F14" s="14" t="s">
        <v>1324</v>
      </c>
      <c r="G14" s="14">
        <v>84691843160</v>
      </c>
      <c r="H14" s="14" t="s">
        <v>1305</v>
      </c>
      <c r="I14" s="14"/>
      <c r="J14" s="14"/>
      <c r="K14" s="14">
        <v>7.4</v>
      </c>
      <c r="L14" s="14">
        <v>46</v>
      </c>
      <c r="M14" s="14">
        <v>27</v>
      </c>
      <c r="N14" s="14">
        <v>30.5</v>
      </c>
      <c r="O14" s="14">
        <v>3.48</v>
      </c>
      <c r="P14" s="14">
        <v>687</v>
      </c>
      <c r="Q14" s="14">
        <v>67</v>
      </c>
      <c r="R14" s="14" t="s">
        <v>1315</v>
      </c>
      <c r="S14" s="14" t="s">
        <v>1316</v>
      </c>
      <c r="T14" s="14" t="s">
        <v>900</v>
      </c>
      <c r="U14" s="14" t="s">
        <v>915</v>
      </c>
      <c r="V14" s="14"/>
      <c r="W14" s="14"/>
      <c r="X14" s="14"/>
      <c r="Y14" s="14"/>
      <c r="Z14" s="14" t="s">
        <v>915</v>
      </c>
      <c r="AA14" s="14"/>
      <c r="AB14" s="67">
        <v>43633</v>
      </c>
      <c r="AC14" s="67">
        <v>43629</v>
      </c>
      <c r="AD14" s="14" t="s">
        <v>1288</v>
      </c>
      <c r="AE14" s="14" t="s">
        <v>1325</v>
      </c>
      <c r="AF14" s="14" t="s">
        <v>915</v>
      </c>
      <c r="AG14" s="14"/>
      <c r="AH14" s="14" t="str">
        <f t="shared" si="1"/>
        <v>Standard</v>
      </c>
      <c r="AI14" s="14">
        <f t="shared" si="2"/>
        <v>1.1166666666666667</v>
      </c>
      <c r="AJ14" s="14">
        <f t="shared" si="0"/>
        <v>0</v>
      </c>
      <c r="AK14" s="14">
        <f t="shared" si="3"/>
        <v>0</v>
      </c>
      <c r="AL14" s="68">
        <f t="shared" si="4"/>
        <v>0</v>
      </c>
    </row>
    <row r="15" spans="2:38" hidden="1" x14ac:dyDescent="0.3">
      <c r="B15" s="14">
        <v>2299202</v>
      </c>
      <c r="C15" s="14" t="s">
        <v>92</v>
      </c>
      <c r="D15" s="14" t="s">
        <v>1326</v>
      </c>
      <c r="E15" s="14" t="s">
        <v>1326</v>
      </c>
      <c r="F15" s="14"/>
      <c r="G15" s="69">
        <v>758000000000</v>
      </c>
      <c r="H15" s="14" t="s">
        <v>119</v>
      </c>
      <c r="I15" s="14"/>
      <c r="J15" s="14"/>
      <c r="K15" s="14">
        <v>7.4</v>
      </c>
      <c r="L15" s="14">
        <v>43.7</v>
      </c>
      <c r="M15" s="14">
        <v>26.96</v>
      </c>
      <c r="N15" s="14">
        <v>30.48</v>
      </c>
      <c r="O15" s="14">
        <v>3.93</v>
      </c>
      <c r="P15" s="14">
        <v>608</v>
      </c>
      <c r="Q15" s="14">
        <v>59</v>
      </c>
      <c r="R15" s="14" t="s">
        <v>1327</v>
      </c>
      <c r="S15" s="14" t="s">
        <v>1287</v>
      </c>
      <c r="T15" s="14" t="s">
        <v>900</v>
      </c>
      <c r="U15" s="14" t="s">
        <v>915</v>
      </c>
      <c r="V15" s="14"/>
      <c r="W15" s="14"/>
      <c r="X15" s="14"/>
      <c r="Y15" s="14"/>
      <c r="Z15" s="14" t="s">
        <v>912</v>
      </c>
      <c r="AA15" s="14" t="s">
        <v>1328</v>
      </c>
      <c r="AB15" s="67">
        <v>42917</v>
      </c>
      <c r="AC15" s="67">
        <v>42922</v>
      </c>
      <c r="AD15" s="14" t="s">
        <v>1298</v>
      </c>
      <c r="AE15" s="14" t="s">
        <v>1329</v>
      </c>
      <c r="AF15" s="14" t="s">
        <v>915</v>
      </c>
      <c r="AG15" s="14"/>
      <c r="AH15" s="14" t="str">
        <f t="shared" si="1"/>
        <v>Standard</v>
      </c>
      <c r="AI15" s="14">
        <f t="shared" si="2"/>
        <v>0.98333333333333328</v>
      </c>
      <c r="AJ15" s="14">
        <f t="shared" si="0"/>
        <v>0</v>
      </c>
      <c r="AK15" s="14">
        <f t="shared" si="3"/>
        <v>0</v>
      </c>
      <c r="AL15" s="68">
        <f t="shared" si="4"/>
        <v>0</v>
      </c>
    </row>
    <row r="16" spans="2:38" hidden="1" x14ac:dyDescent="0.3">
      <c r="B16" s="14">
        <v>2296977</v>
      </c>
      <c r="C16" s="14" t="s">
        <v>92</v>
      </c>
      <c r="D16" s="14" t="s">
        <v>1330</v>
      </c>
      <c r="E16" s="14" t="s">
        <v>1331</v>
      </c>
      <c r="F16" s="14" t="s">
        <v>1332</v>
      </c>
      <c r="G16" s="14">
        <v>84691825098</v>
      </c>
      <c r="H16" s="14" t="s">
        <v>119</v>
      </c>
      <c r="I16" s="14"/>
      <c r="J16" s="14"/>
      <c r="K16" s="14">
        <v>7.4</v>
      </c>
      <c r="L16" s="14">
        <v>43.7</v>
      </c>
      <c r="M16" s="14">
        <v>26.96</v>
      </c>
      <c r="N16" s="14">
        <v>30.48</v>
      </c>
      <c r="O16" s="14">
        <v>3.93</v>
      </c>
      <c r="P16" s="14">
        <v>608</v>
      </c>
      <c r="Q16" s="14">
        <v>59</v>
      </c>
      <c r="R16" s="14" t="s">
        <v>1333</v>
      </c>
      <c r="S16" s="14" t="s">
        <v>1287</v>
      </c>
      <c r="T16" s="14" t="s">
        <v>900</v>
      </c>
      <c r="U16" s="14" t="s">
        <v>915</v>
      </c>
      <c r="V16" s="14"/>
      <c r="W16" s="14"/>
      <c r="X16" s="14"/>
      <c r="Y16" s="14"/>
      <c r="Z16" s="14" t="s">
        <v>912</v>
      </c>
      <c r="AA16" s="14" t="s">
        <v>1328</v>
      </c>
      <c r="AB16" s="67">
        <v>42891</v>
      </c>
      <c r="AC16" s="67">
        <v>42888</v>
      </c>
      <c r="AD16" s="14" t="s">
        <v>1288</v>
      </c>
      <c r="AE16" s="14" t="s">
        <v>1334</v>
      </c>
      <c r="AF16" s="14" t="s">
        <v>915</v>
      </c>
      <c r="AG16" s="14"/>
      <c r="AH16" s="14" t="str">
        <f t="shared" si="1"/>
        <v>Standard</v>
      </c>
      <c r="AI16" s="14">
        <f t="shared" si="2"/>
        <v>0.98333333333333328</v>
      </c>
      <c r="AJ16" s="14">
        <f t="shared" si="0"/>
        <v>0</v>
      </c>
      <c r="AK16" s="14">
        <f t="shared" si="3"/>
        <v>0</v>
      </c>
      <c r="AL16" s="68">
        <f t="shared" si="4"/>
        <v>0</v>
      </c>
    </row>
    <row r="17" spans="2:38" hidden="1" x14ac:dyDescent="0.3">
      <c r="B17" s="14">
        <v>2296978</v>
      </c>
      <c r="C17" s="14" t="s">
        <v>92</v>
      </c>
      <c r="D17" s="14" t="s">
        <v>1330</v>
      </c>
      <c r="E17" s="14" t="s">
        <v>1335</v>
      </c>
      <c r="F17" s="14" t="s">
        <v>1336</v>
      </c>
      <c r="G17" s="14">
        <v>84691824121</v>
      </c>
      <c r="H17" s="14" t="s">
        <v>119</v>
      </c>
      <c r="I17" s="14"/>
      <c r="J17" s="14"/>
      <c r="K17" s="14">
        <v>7.4</v>
      </c>
      <c r="L17" s="14">
        <v>43.7</v>
      </c>
      <c r="M17" s="14">
        <v>26.96</v>
      </c>
      <c r="N17" s="14">
        <v>30.48</v>
      </c>
      <c r="O17" s="14">
        <v>3.93</v>
      </c>
      <c r="P17" s="14">
        <v>608</v>
      </c>
      <c r="Q17" s="14">
        <v>59</v>
      </c>
      <c r="R17" s="14" t="s">
        <v>1333</v>
      </c>
      <c r="S17" s="14" t="s">
        <v>1287</v>
      </c>
      <c r="T17" s="14" t="s">
        <v>900</v>
      </c>
      <c r="U17" s="14" t="s">
        <v>915</v>
      </c>
      <c r="V17" s="14"/>
      <c r="W17" s="14"/>
      <c r="X17" s="14"/>
      <c r="Y17" s="14"/>
      <c r="Z17" s="14" t="s">
        <v>912</v>
      </c>
      <c r="AA17" s="14" t="s">
        <v>1328</v>
      </c>
      <c r="AB17" s="67">
        <v>42891</v>
      </c>
      <c r="AC17" s="67">
        <v>42888</v>
      </c>
      <c r="AD17" s="14" t="s">
        <v>1288</v>
      </c>
      <c r="AE17" s="14" t="s">
        <v>1337</v>
      </c>
      <c r="AF17" s="14" t="s">
        <v>915</v>
      </c>
      <c r="AG17" s="14"/>
      <c r="AH17" s="14" t="str">
        <f t="shared" si="1"/>
        <v>Standard</v>
      </c>
      <c r="AI17" s="14">
        <f t="shared" si="2"/>
        <v>0.98333333333333328</v>
      </c>
      <c r="AJ17" s="14">
        <f t="shared" si="0"/>
        <v>0</v>
      </c>
      <c r="AK17" s="14">
        <f t="shared" si="3"/>
        <v>0</v>
      </c>
      <c r="AL17" s="68">
        <f t="shared" si="4"/>
        <v>0</v>
      </c>
    </row>
    <row r="18" spans="2:38" hidden="1" x14ac:dyDescent="0.3">
      <c r="B18" s="14">
        <v>2299203</v>
      </c>
      <c r="C18" s="14" t="s">
        <v>92</v>
      </c>
      <c r="D18" s="14" t="s">
        <v>1338</v>
      </c>
      <c r="E18" s="14" t="s">
        <v>1338</v>
      </c>
      <c r="F18" s="14"/>
      <c r="G18" s="69">
        <v>758000000000</v>
      </c>
      <c r="H18" s="14" t="s">
        <v>1305</v>
      </c>
      <c r="I18" s="14"/>
      <c r="J18" s="14"/>
      <c r="K18" s="14">
        <v>7.4</v>
      </c>
      <c r="L18" s="14">
        <v>43.7</v>
      </c>
      <c r="M18" s="14">
        <v>26.96</v>
      </c>
      <c r="N18" s="14">
        <v>30.48</v>
      </c>
      <c r="O18" s="14">
        <v>3.48</v>
      </c>
      <c r="P18" s="14">
        <v>687</v>
      </c>
      <c r="Q18" s="14">
        <v>75</v>
      </c>
      <c r="R18" s="14" t="s">
        <v>1327</v>
      </c>
      <c r="S18" s="14" t="s">
        <v>1287</v>
      </c>
      <c r="T18" s="14" t="s">
        <v>900</v>
      </c>
      <c r="U18" s="14" t="s">
        <v>915</v>
      </c>
      <c r="V18" s="14"/>
      <c r="W18" s="14"/>
      <c r="X18" s="14"/>
      <c r="Y18" s="14"/>
      <c r="Z18" s="14" t="s">
        <v>912</v>
      </c>
      <c r="AA18" s="14" t="s">
        <v>1328</v>
      </c>
      <c r="AB18" s="67">
        <v>42917</v>
      </c>
      <c r="AC18" s="67">
        <v>42922</v>
      </c>
      <c r="AD18" s="14" t="s">
        <v>1298</v>
      </c>
      <c r="AE18" s="14" t="s">
        <v>1339</v>
      </c>
      <c r="AF18" s="14" t="s">
        <v>915</v>
      </c>
      <c r="AG18" s="14"/>
      <c r="AH18" s="14" t="str">
        <f t="shared" si="1"/>
        <v>Standard</v>
      </c>
      <c r="AI18" s="14">
        <f t="shared" si="2"/>
        <v>1.25</v>
      </c>
      <c r="AJ18" s="14">
        <f t="shared" si="0"/>
        <v>0</v>
      </c>
      <c r="AK18" s="14">
        <f t="shared" si="3"/>
        <v>0</v>
      </c>
      <c r="AL18" s="68">
        <f t="shared" si="4"/>
        <v>0</v>
      </c>
    </row>
    <row r="19" spans="2:38" hidden="1" x14ac:dyDescent="0.3">
      <c r="B19" s="14">
        <v>2297011</v>
      </c>
      <c r="C19" s="14" t="s">
        <v>92</v>
      </c>
      <c r="D19" s="14" t="s">
        <v>1340</v>
      </c>
      <c r="E19" s="14" t="s">
        <v>1341</v>
      </c>
      <c r="F19" s="14" t="s">
        <v>1342</v>
      </c>
      <c r="G19" s="14">
        <v>84691825104</v>
      </c>
      <c r="H19" s="14" t="s">
        <v>1305</v>
      </c>
      <c r="I19" s="14"/>
      <c r="J19" s="14"/>
      <c r="K19" s="14">
        <v>7.4</v>
      </c>
      <c r="L19" s="14">
        <v>43.7</v>
      </c>
      <c r="M19" s="14">
        <v>26.96</v>
      </c>
      <c r="N19" s="14">
        <v>30.48</v>
      </c>
      <c r="O19" s="14">
        <v>3.48</v>
      </c>
      <c r="P19" s="14">
        <v>687</v>
      </c>
      <c r="Q19" s="14">
        <v>75</v>
      </c>
      <c r="R19" s="14" t="s">
        <v>1333</v>
      </c>
      <c r="S19" s="14" t="s">
        <v>1287</v>
      </c>
      <c r="T19" s="14" t="s">
        <v>900</v>
      </c>
      <c r="U19" s="14" t="s">
        <v>915</v>
      </c>
      <c r="V19" s="14"/>
      <c r="W19" s="14"/>
      <c r="X19" s="14"/>
      <c r="Y19" s="14"/>
      <c r="Z19" s="14" t="s">
        <v>912</v>
      </c>
      <c r="AA19" s="14" t="s">
        <v>1328</v>
      </c>
      <c r="AB19" s="67">
        <v>42891</v>
      </c>
      <c r="AC19" s="67">
        <v>42888</v>
      </c>
      <c r="AD19" s="14" t="s">
        <v>1288</v>
      </c>
      <c r="AE19" s="14" t="s">
        <v>1343</v>
      </c>
      <c r="AF19" s="14" t="s">
        <v>915</v>
      </c>
      <c r="AG19" s="14"/>
      <c r="AH19" s="14" t="str">
        <f t="shared" si="1"/>
        <v>Standard</v>
      </c>
      <c r="AI19" s="14">
        <f t="shared" si="2"/>
        <v>1.25</v>
      </c>
      <c r="AJ19" s="14">
        <f t="shared" si="0"/>
        <v>0</v>
      </c>
      <c r="AK19" s="14">
        <f t="shared" si="3"/>
        <v>0</v>
      </c>
      <c r="AL19" s="68">
        <f t="shared" si="4"/>
        <v>0</v>
      </c>
    </row>
    <row r="20" spans="2:38" hidden="1" x14ac:dyDescent="0.3">
      <c r="B20" s="14">
        <v>2297012</v>
      </c>
      <c r="C20" s="14" t="s">
        <v>92</v>
      </c>
      <c r="D20" s="14" t="s">
        <v>1340</v>
      </c>
      <c r="E20" s="14" t="s">
        <v>1344</v>
      </c>
      <c r="F20" s="14" t="s">
        <v>1345</v>
      </c>
      <c r="G20" s="14">
        <v>84691824268</v>
      </c>
      <c r="H20" s="14" t="s">
        <v>1305</v>
      </c>
      <c r="I20" s="14"/>
      <c r="J20" s="14"/>
      <c r="K20" s="14">
        <v>7.4</v>
      </c>
      <c r="L20" s="14">
        <v>43.7</v>
      </c>
      <c r="M20" s="14">
        <v>26.96</v>
      </c>
      <c r="N20" s="14">
        <v>30.48</v>
      </c>
      <c r="O20" s="14">
        <v>3.48</v>
      </c>
      <c r="P20" s="14">
        <v>687</v>
      </c>
      <c r="Q20" s="14">
        <v>75</v>
      </c>
      <c r="R20" s="14" t="s">
        <v>1333</v>
      </c>
      <c r="S20" s="14" t="s">
        <v>1287</v>
      </c>
      <c r="T20" s="14" t="s">
        <v>900</v>
      </c>
      <c r="U20" s="14" t="s">
        <v>915</v>
      </c>
      <c r="V20" s="14"/>
      <c r="W20" s="14"/>
      <c r="X20" s="14"/>
      <c r="Y20" s="14"/>
      <c r="Z20" s="14" t="s">
        <v>912</v>
      </c>
      <c r="AA20" s="14" t="s">
        <v>1328</v>
      </c>
      <c r="AB20" s="67">
        <v>42891</v>
      </c>
      <c r="AC20" s="67">
        <v>42888</v>
      </c>
      <c r="AD20" s="14" t="s">
        <v>1288</v>
      </c>
      <c r="AE20" s="14" t="s">
        <v>1346</v>
      </c>
      <c r="AF20" s="14" t="s">
        <v>915</v>
      </c>
      <c r="AG20" s="14"/>
      <c r="AH20" s="14" t="str">
        <f t="shared" si="1"/>
        <v>Standard</v>
      </c>
      <c r="AI20" s="14">
        <f t="shared" si="2"/>
        <v>1.25</v>
      </c>
      <c r="AJ20" s="14">
        <f t="shared" si="0"/>
        <v>0</v>
      </c>
      <c r="AK20" s="14">
        <f t="shared" si="3"/>
        <v>0</v>
      </c>
      <c r="AL20" s="68">
        <f t="shared" si="4"/>
        <v>0</v>
      </c>
    </row>
    <row r="21" spans="2:38" hidden="1" x14ac:dyDescent="0.3">
      <c r="B21" s="14">
        <v>2267736</v>
      </c>
      <c r="C21" s="14" t="s">
        <v>92</v>
      </c>
      <c r="D21" s="14" t="s">
        <v>1347</v>
      </c>
      <c r="E21" s="14" t="s">
        <v>1347</v>
      </c>
      <c r="F21" s="14"/>
      <c r="G21" s="14">
        <v>8469181040</v>
      </c>
      <c r="H21" s="14" t="s">
        <v>119</v>
      </c>
      <c r="I21" s="14"/>
      <c r="J21" s="14"/>
      <c r="K21" s="14">
        <v>7.8</v>
      </c>
      <c r="L21" s="14">
        <v>44.5</v>
      </c>
      <c r="M21" s="14">
        <v>28</v>
      </c>
      <c r="N21" s="14">
        <v>31.9</v>
      </c>
      <c r="O21" s="14">
        <v>3.93</v>
      </c>
      <c r="P21" s="14">
        <v>608</v>
      </c>
      <c r="Q21" s="14">
        <v>69</v>
      </c>
      <c r="R21" s="14" t="s">
        <v>1348</v>
      </c>
      <c r="S21" s="14" t="s">
        <v>1349</v>
      </c>
      <c r="T21" s="14" t="s">
        <v>900</v>
      </c>
      <c r="U21" s="14" t="s">
        <v>915</v>
      </c>
      <c r="V21" s="14"/>
      <c r="W21" s="14"/>
      <c r="X21" s="14"/>
      <c r="Y21" s="14"/>
      <c r="Z21" s="14" t="s">
        <v>912</v>
      </c>
      <c r="AA21" s="14" t="s">
        <v>1350</v>
      </c>
      <c r="AB21" s="67">
        <v>42359</v>
      </c>
      <c r="AC21" s="67">
        <v>42503</v>
      </c>
      <c r="AD21" s="14" t="s">
        <v>1288</v>
      </c>
      <c r="AE21" s="14" t="s">
        <v>1351</v>
      </c>
      <c r="AF21" s="14" t="s">
        <v>915</v>
      </c>
      <c r="AG21" s="14"/>
      <c r="AH21" s="14" t="str">
        <f t="shared" si="1"/>
        <v>Standard</v>
      </c>
      <c r="AI21" s="14">
        <f t="shared" si="2"/>
        <v>1.1499999999999999</v>
      </c>
      <c r="AJ21" s="14">
        <f t="shared" si="0"/>
        <v>0</v>
      </c>
      <c r="AK21" s="14">
        <f t="shared" si="3"/>
        <v>0</v>
      </c>
      <c r="AL21" s="68">
        <f t="shared" si="4"/>
        <v>0</v>
      </c>
    </row>
    <row r="22" spans="2:38" hidden="1" x14ac:dyDescent="0.3">
      <c r="B22" s="14">
        <v>2267737</v>
      </c>
      <c r="C22" s="14" t="s">
        <v>92</v>
      </c>
      <c r="D22" s="14" t="s">
        <v>1352</v>
      </c>
      <c r="E22" s="14" t="s">
        <v>1352</v>
      </c>
      <c r="F22" s="14"/>
      <c r="G22" s="14">
        <v>8469181039</v>
      </c>
      <c r="H22" s="14" t="s">
        <v>119</v>
      </c>
      <c r="I22" s="14"/>
      <c r="J22" s="14"/>
      <c r="K22" s="14">
        <v>7.8</v>
      </c>
      <c r="L22" s="14">
        <v>44.5</v>
      </c>
      <c r="M22" s="14">
        <v>28</v>
      </c>
      <c r="N22" s="14">
        <v>31.9</v>
      </c>
      <c r="O22" s="14">
        <v>3.93</v>
      </c>
      <c r="P22" s="14">
        <v>608</v>
      </c>
      <c r="Q22" s="14">
        <v>69</v>
      </c>
      <c r="R22" s="14" t="s">
        <v>1348</v>
      </c>
      <c r="S22" s="14" t="s">
        <v>1349</v>
      </c>
      <c r="T22" s="14" t="s">
        <v>900</v>
      </c>
      <c r="U22" s="14" t="s">
        <v>915</v>
      </c>
      <c r="V22" s="14"/>
      <c r="W22" s="14"/>
      <c r="X22" s="14"/>
      <c r="Y22" s="14"/>
      <c r="Z22" s="14" t="s">
        <v>912</v>
      </c>
      <c r="AA22" s="14" t="s">
        <v>1350</v>
      </c>
      <c r="AB22" s="67">
        <v>42359</v>
      </c>
      <c r="AC22" s="67">
        <v>42503</v>
      </c>
      <c r="AD22" s="14" t="s">
        <v>1288</v>
      </c>
      <c r="AE22" s="14" t="s">
        <v>1353</v>
      </c>
      <c r="AF22" s="14" t="s">
        <v>915</v>
      </c>
      <c r="AG22" s="14"/>
      <c r="AH22" s="14" t="str">
        <f t="shared" si="1"/>
        <v>Standard</v>
      </c>
      <c r="AI22" s="14">
        <f t="shared" si="2"/>
        <v>1.1499999999999999</v>
      </c>
      <c r="AJ22" s="14">
        <f t="shared" si="0"/>
        <v>0</v>
      </c>
      <c r="AK22" s="14">
        <f t="shared" si="3"/>
        <v>0</v>
      </c>
      <c r="AL22" s="68">
        <f t="shared" si="4"/>
        <v>0</v>
      </c>
    </row>
    <row r="23" spans="2:38" hidden="1" x14ac:dyDescent="0.3">
      <c r="B23" s="14">
        <v>2238688</v>
      </c>
      <c r="C23" s="14" t="s">
        <v>92</v>
      </c>
      <c r="D23" s="14" t="s">
        <v>1354</v>
      </c>
      <c r="E23" s="14" t="s">
        <v>1354</v>
      </c>
      <c r="F23" s="14"/>
      <c r="G23" s="14">
        <v>84691810445</v>
      </c>
      <c r="H23" s="14" t="s">
        <v>1305</v>
      </c>
      <c r="I23" s="14"/>
      <c r="J23" s="14"/>
      <c r="K23" s="14">
        <v>7.8</v>
      </c>
      <c r="L23" s="14">
        <v>44.5</v>
      </c>
      <c r="M23" s="14">
        <v>28</v>
      </c>
      <c r="N23" s="14">
        <v>31.9</v>
      </c>
      <c r="O23" s="14">
        <v>3.48</v>
      </c>
      <c r="P23" s="14">
        <v>687</v>
      </c>
      <c r="Q23" s="14">
        <v>68</v>
      </c>
      <c r="R23" s="14" t="s">
        <v>1355</v>
      </c>
      <c r="S23" s="14" t="s">
        <v>1356</v>
      </c>
      <c r="T23" s="14" t="s">
        <v>900</v>
      </c>
      <c r="U23" s="14" t="s">
        <v>915</v>
      </c>
      <c r="V23" s="14"/>
      <c r="W23" s="14"/>
      <c r="X23" s="14"/>
      <c r="Y23" s="14"/>
      <c r="Z23" s="14" t="s">
        <v>912</v>
      </c>
      <c r="AA23" s="14" t="s">
        <v>1350</v>
      </c>
      <c r="AB23" s="67">
        <v>42125</v>
      </c>
      <c r="AC23" s="67">
        <v>42109</v>
      </c>
      <c r="AD23" s="14" t="s">
        <v>1288</v>
      </c>
      <c r="AE23" s="14" t="s">
        <v>1357</v>
      </c>
      <c r="AF23" s="14" t="s">
        <v>915</v>
      </c>
      <c r="AG23" s="14"/>
      <c r="AH23" s="14" t="str">
        <f t="shared" si="1"/>
        <v>Standard</v>
      </c>
      <c r="AI23" s="14">
        <f t="shared" si="2"/>
        <v>1.1333333333333333</v>
      </c>
      <c r="AJ23" s="14">
        <f t="shared" si="0"/>
        <v>0</v>
      </c>
      <c r="AK23" s="14">
        <f t="shared" si="3"/>
        <v>0</v>
      </c>
      <c r="AL23" s="68">
        <f t="shared" si="4"/>
        <v>0</v>
      </c>
    </row>
    <row r="24" spans="2:38" hidden="1" x14ac:dyDescent="0.3">
      <c r="B24" s="14">
        <v>2341247</v>
      </c>
      <c r="C24" s="14" t="s">
        <v>92</v>
      </c>
      <c r="D24" s="14" t="s">
        <v>1358</v>
      </c>
      <c r="E24" s="14" t="s">
        <v>1359</v>
      </c>
      <c r="F24" s="14" t="s">
        <v>1360</v>
      </c>
      <c r="G24" s="14">
        <v>84691843092</v>
      </c>
      <c r="H24" s="14" t="s">
        <v>119</v>
      </c>
      <c r="I24" s="14"/>
      <c r="J24" s="14"/>
      <c r="K24" s="14">
        <v>7.4</v>
      </c>
      <c r="L24" s="14">
        <v>48</v>
      </c>
      <c r="M24" s="14">
        <v>27</v>
      </c>
      <c r="N24" s="14">
        <v>30.5</v>
      </c>
      <c r="O24" s="14">
        <v>3.93</v>
      </c>
      <c r="P24" s="14">
        <v>608</v>
      </c>
      <c r="Q24" s="14">
        <v>58</v>
      </c>
      <c r="R24" s="14" t="s">
        <v>1361</v>
      </c>
      <c r="S24" s="14" t="s">
        <v>1316</v>
      </c>
      <c r="T24" s="14" t="s">
        <v>900</v>
      </c>
      <c r="U24" s="14" t="s">
        <v>915</v>
      </c>
      <c r="V24" s="14"/>
      <c r="W24" s="14"/>
      <c r="X24" s="14"/>
      <c r="Y24" s="14"/>
      <c r="Z24" s="14" t="s">
        <v>912</v>
      </c>
      <c r="AA24" s="14" t="s">
        <v>1362</v>
      </c>
      <c r="AB24" s="67">
        <v>43661</v>
      </c>
      <c r="AC24" s="67">
        <v>43656</v>
      </c>
      <c r="AD24" s="14" t="s">
        <v>1288</v>
      </c>
      <c r="AE24" s="14" t="s">
        <v>1363</v>
      </c>
      <c r="AF24" s="14" t="s">
        <v>915</v>
      </c>
      <c r="AG24" s="14"/>
      <c r="AH24" s="14" t="str">
        <f t="shared" si="1"/>
        <v>Standard</v>
      </c>
      <c r="AI24" s="14">
        <f t="shared" si="2"/>
        <v>0.96666666666666667</v>
      </c>
      <c r="AJ24" s="14">
        <f t="shared" si="0"/>
        <v>0</v>
      </c>
      <c r="AK24" s="14">
        <f t="shared" si="3"/>
        <v>0</v>
      </c>
      <c r="AL24" s="68">
        <f t="shared" si="4"/>
        <v>0</v>
      </c>
    </row>
    <row r="25" spans="2:38" hidden="1" x14ac:dyDescent="0.3">
      <c r="B25" s="14">
        <v>2341248</v>
      </c>
      <c r="C25" s="14" t="s">
        <v>92</v>
      </c>
      <c r="D25" s="14" t="s">
        <v>1358</v>
      </c>
      <c r="E25" s="14" t="s">
        <v>1359</v>
      </c>
      <c r="F25" s="14" t="s">
        <v>1364</v>
      </c>
      <c r="G25" s="69">
        <v>758000000000</v>
      </c>
      <c r="H25" s="14" t="s">
        <v>119</v>
      </c>
      <c r="I25" s="14"/>
      <c r="J25" s="14"/>
      <c r="K25" s="14">
        <v>7.4</v>
      </c>
      <c r="L25" s="14">
        <v>48</v>
      </c>
      <c r="M25" s="14">
        <v>27</v>
      </c>
      <c r="N25" s="14">
        <v>30.5</v>
      </c>
      <c r="O25" s="14">
        <v>3.93</v>
      </c>
      <c r="P25" s="14">
        <v>608</v>
      </c>
      <c r="Q25" s="14">
        <v>58</v>
      </c>
      <c r="R25" s="14" t="s">
        <v>1361</v>
      </c>
      <c r="S25" s="14" t="s">
        <v>1316</v>
      </c>
      <c r="T25" s="14" t="s">
        <v>900</v>
      </c>
      <c r="U25" s="14" t="s">
        <v>915</v>
      </c>
      <c r="V25" s="14"/>
      <c r="W25" s="14"/>
      <c r="X25" s="14"/>
      <c r="Y25" s="14"/>
      <c r="Z25" s="14" t="s">
        <v>912</v>
      </c>
      <c r="AA25" s="14" t="s">
        <v>1362</v>
      </c>
      <c r="AB25" s="67">
        <v>43661</v>
      </c>
      <c r="AC25" s="67">
        <v>43656</v>
      </c>
      <c r="AD25" s="14" t="s">
        <v>1298</v>
      </c>
      <c r="AE25" s="14" t="s">
        <v>1365</v>
      </c>
      <c r="AF25" s="14" t="s">
        <v>915</v>
      </c>
      <c r="AG25" s="14"/>
      <c r="AH25" s="14" t="str">
        <f t="shared" si="1"/>
        <v>Standard</v>
      </c>
      <c r="AI25" s="14">
        <f t="shared" si="2"/>
        <v>0.96666666666666667</v>
      </c>
      <c r="AJ25" s="14">
        <f t="shared" si="0"/>
        <v>0</v>
      </c>
      <c r="AK25" s="14">
        <f t="shared" si="3"/>
        <v>0</v>
      </c>
      <c r="AL25" s="68">
        <f t="shared" si="4"/>
        <v>0</v>
      </c>
    </row>
    <row r="26" spans="2:38" hidden="1" x14ac:dyDescent="0.3">
      <c r="B26" s="14">
        <v>2341249</v>
      </c>
      <c r="C26" s="14" t="s">
        <v>92</v>
      </c>
      <c r="D26" s="14" t="s">
        <v>1366</v>
      </c>
      <c r="E26" s="14" t="s">
        <v>1367</v>
      </c>
      <c r="F26" s="14" t="s">
        <v>1368</v>
      </c>
      <c r="G26" s="14">
        <v>84691843139</v>
      </c>
      <c r="H26" s="14" t="s">
        <v>1305</v>
      </c>
      <c r="I26" s="14"/>
      <c r="J26" s="14"/>
      <c r="K26" s="14">
        <v>7.4</v>
      </c>
      <c r="L26" s="14">
        <v>48</v>
      </c>
      <c r="M26" s="14">
        <v>27</v>
      </c>
      <c r="N26" s="14">
        <v>30.5</v>
      </c>
      <c r="O26" s="14">
        <v>3.48</v>
      </c>
      <c r="P26" s="14">
        <v>687</v>
      </c>
      <c r="Q26" s="14">
        <v>68</v>
      </c>
      <c r="R26" s="14" t="s">
        <v>1361</v>
      </c>
      <c r="S26" s="14" t="s">
        <v>1316</v>
      </c>
      <c r="T26" s="14" t="s">
        <v>900</v>
      </c>
      <c r="U26" s="14" t="s">
        <v>915</v>
      </c>
      <c r="V26" s="14"/>
      <c r="W26" s="14"/>
      <c r="X26" s="14"/>
      <c r="Y26" s="14"/>
      <c r="Z26" s="14" t="s">
        <v>912</v>
      </c>
      <c r="AA26" s="14" t="s">
        <v>1362</v>
      </c>
      <c r="AB26" s="67">
        <v>43661</v>
      </c>
      <c r="AC26" s="67">
        <v>43656</v>
      </c>
      <c r="AD26" s="14" t="s">
        <v>1288</v>
      </c>
      <c r="AE26" s="14" t="s">
        <v>1369</v>
      </c>
      <c r="AF26" s="14" t="s">
        <v>915</v>
      </c>
      <c r="AG26" s="14"/>
      <c r="AH26" s="14" t="str">
        <f t="shared" si="1"/>
        <v>Standard</v>
      </c>
      <c r="AI26" s="14">
        <f t="shared" si="2"/>
        <v>1.1333333333333333</v>
      </c>
      <c r="AJ26" s="14">
        <f t="shared" si="0"/>
        <v>0</v>
      </c>
      <c r="AK26" s="14">
        <f t="shared" si="3"/>
        <v>0</v>
      </c>
      <c r="AL26" s="68">
        <f t="shared" si="4"/>
        <v>0</v>
      </c>
    </row>
    <row r="27" spans="2:38" hidden="1" x14ac:dyDescent="0.3">
      <c r="B27" s="14">
        <v>2341250</v>
      </c>
      <c r="C27" s="14" t="s">
        <v>92</v>
      </c>
      <c r="D27" s="14" t="s">
        <v>1366</v>
      </c>
      <c r="E27" s="14" t="s">
        <v>1367</v>
      </c>
      <c r="F27" s="14" t="s">
        <v>1370</v>
      </c>
      <c r="G27" s="69">
        <v>758000000000</v>
      </c>
      <c r="H27" s="14" t="s">
        <v>1305</v>
      </c>
      <c r="I27" s="14"/>
      <c r="J27" s="14"/>
      <c r="K27" s="14">
        <v>7.4</v>
      </c>
      <c r="L27" s="14">
        <v>48</v>
      </c>
      <c r="M27" s="14">
        <v>27</v>
      </c>
      <c r="N27" s="14">
        <v>30.5</v>
      </c>
      <c r="O27" s="14">
        <v>3.48</v>
      </c>
      <c r="P27" s="14">
        <v>687</v>
      </c>
      <c r="Q27" s="14">
        <v>68</v>
      </c>
      <c r="R27" s="14" t="s">
        <v>1361</v>
      </c>
      <c r="S27" s="14" t="s">
        <v>1316</v>
      </c>
      <c r="T27" s="14" t="s">
        <v>900</v>
      </c>
      <c r="U27" s="14" t="s">
        <v>915</v>
      </c>
      <c r="V27" s="14"/>
      <c r="W27" s="14"/>
      <c r="X27" s="14"/>
      <c r="Y27" s="14"/>
      <c r="Z27" s="14" t="s">
        <v>912</v>
      </c>
      <c r="AA27" s="14" t="s">
        <v>1362</v>
      </c>
      <c r="AB27" s="67">
        <v>43661</v>
      </c>
      <c r="AC27" s="67">
        <v>43656</v>
      </c>
      <c r="AD27" s="14" t="s">
        <v>1298</v>
      </c>
      <c r="AE27" s="14" t="s">
        <v>1371</v>
      </c>
      <c r="AF27" s="14" t="s">
        <v>915</v>
      </c>
      <c r="AG27" s="14"/>
      <c r="AH27" s="14" t="str">
        <f t="shared" si="1"/>
        <v>Standard</v>
      </c>
      <c r="AI27" s="14">
        <f t="shared" si="2"/>
        <v>1.1333333333333333</v>
      </c>
      <c r="AJ27" s="14">
        <f t="shared" si="0"/>
        <v>0</v>
      </c>
      <c r="AK27" s="14">
        <f t="shared" si="3"/>
        <v>0</v>
      </c>
      <c r="AL27" s="68">
        <f t="shared" si="4"/>
        <v>0</v>
      </c>
    </row>
    <row r="28" spans="2:38" hidden="1" x14ac:dyDescent="0.3">
      <c r="B28" s="14">
        <v>2238690</v>
      </c>
      <c r="C28" s="14" t="s">
        <v>92</v>
      </c>
      <c r="D28" s="14" t="s">
        <v>1372</v>
      </c>
      <c r="E28" s="14" t="s">
        <v>1372</v>
      </c>
      <c r="F28" s="14"/>
      <c r="G28" s="14">
        <v>8</v>
      </c>
      <c r="H28" s="14" t="s">
        <v>119</v>
      </c>
      <c r="I28" s="14"/>
      <c r="J28" s="14"/>
      <c r="K28" s="14">
        <v>7.8</v>
      </c>
      <c r="L28" s="14">
        <v>44.5</v>
      </c>
      <c r="M28" s="14">
        <v>28</v>
      </c>
      <c r="N28" s="14">
        <v>31.9</v>
      </c>
      <c r="O28" s="14">
        <v>3.93</v>
      </c>
      <c r="P28" s="14">
        <v>608</v>
      </c>
      <c r="Q28" s="14">
        <v>69</v>
      </c>
      <c r="R28" s="14" t="s">
        <v>1355</v>
      </c>
      <c r="S28" s="14" t="s">
        <v>1356</v>
      </c>
      <c r="T28" s="14" t="s">
        <v>900</v>
      </c>
      <c r="U28" s="14" t="s">
        <v>915</v>
      </c>
      <c r="V28" s="14"/>
      <c r="W28" s="14"/>
      <c r="X28" s="14"/>
      <c r="Y28" s="14"/>
      <c r="Z28" s="14" t="s">
        <v>912</v>
      </c>
      <c r="AA28" s="14" t="s">
        <v>1373</v>
      </c>
      <c r="AB28" s="67">
        <v>42125</v>
      </c>
      <c r="AC28" s="67">
        <v>42109</v>
      </c>
      <c r="AD28" s="14" t="s">
        <v>1288</v>
      </c>
      <c r="AE28" s="14" t="s">
        <v>1374</v>
      </c>
      <c r="AF28" s="14" t="s">
        <v>915</v>
      </c>
      <c r="AG28" s="14"/>
      <c r="AH28" s="14" t="str">
        <f t="shared" si="1"/>
        <v>Standard</v>
      </c>
      <c r="AI28" s="14">
        <f t="shared" si="2"/>
        <v>1.1499999999999999</v>
      </c>
      <c r="AJ28" s="14">
        <f t="shared" si="0"/>
        <v>0</v>
      </c>
      <c r="AK28" s="14">
        <f t="shared" si="3"/>
        <v>0</v>
      </c>
      <c r="AL28" s="68">
        <f t="shared" si="4"/>
        <v>0</v>
      </c>
    </row>
    <row r="29" spans="2:38" hidden="1" x14ac:dyDescent="0.3">
      <c r="B29" s="14">
        <v>2238689</v>
      </c>
      <c r="C29" s="14" t="s">
        <v>92</v>
      </c>
      <c r="D29" s="14" t="s">
        <v>1375</v>
      </c>
      <c r="E29" s="14" t="s">
        <v>1375</v>
      </c>
      <c r="F29" s="14"/>
      <c r="G29" s="14">
        <v>8</v>
      </c>
      <c r="H29" s="14" t="s">
        <v>1305</v>
      </c>
      <c r="I29" s="14"/>
      <c r="J29" s="14"/>
      <c r="K29" s="14">
        <v>7.8</v>
      </c>
      <c r="L29" s="14">
        <v>44.5</v>
      </c>
      <c r="M29" s="14">
        <v>28</v>
      </c>
      <c r="N29" s="14">
        <v>31.9</v>
      </c>
      <c r="O29" s="14">
        <v>3.48</v>
      </c>
      <c r="P29" s="14">
        <v>687</v>
      </c>
      <c r="Q29" s="14">
        <v>68</v>
      </c>
      <c r="R29" s="14" t="s">
        <v>1355</v>
      </c>
      <c r="S29" s="14" t="s">
        <v>1356</v>
      </c>
      <c r="T29" s="14" t="s">
        <v>900</v>
      </c>
      <c r="U29" s="14" t="s">
        <v>915</v>
      </c>
      <c r="V29" s="14"/>
      <c r="W29" s="14"/>
      <c r="X29" s="14"/>
      <c r="Y29" s="14"/>
      <c r="Z29" s="14" t="s">
        <v>912</v>
      </c>
      <c r="AA29" s="14" t="s">
        <v>1373</v>
      </c>
      <c r="AB29" s="67">
        <v>42125</v>
      </c>
      <c r="AC29" s="67">
        <v>42109</v>
      </c>
      <c r="AD29" s="14" t="s">
        <v>1288</v>
      </c>
      <c r="AE29" s="14" t="s">
        <v>1376</v>
      </c>
      <c r="AF29" s="14" t="s">
        <v>915</v>
      </c>
      <c r="AG29" s="14"/>
      <c r="AH29" s="14" t="str">
        <f t="shared" si="1"/>
        <v>Standard</v>
      </c>
      <c r="AI29" s="14">
        <f t="shared" si="2"/>
        <v>1.1333333333333333</v>
      </c>
      <c r="AJ29" s="14">
        <f t="shared" si="0"/>
        <v>0</v>
      </c>
      <c r="AK29" s="14">
        <f t="shared" si="3"/>
        <v>0</v>
      </c>
      <c r="AL29" s="68">
        <f t="shared" si="4"/>
        <v>0</v>
      </c>
    </row>
    <row r="30" spans="2:38" hidden="1" x14ac:dyDescent="0.3">
      <c r="B30" s="14">
        <v>2252704</v>
      </c>
      <c r="C30" s="14" t="s">
        <v>92</v>
      </c>
      <c r="D30" s="14" t="s">
        <v>1377</v>
      </c>
      <c r="E30" s="14" t="s">
        <v>1377</v>
      </c>
      <c r="F30" s="14"/>
      <c r="G30" s="14">
        <v>1</v>
      </c>
      <c r="H30" s="14" t="s">
        <v>119</v>
      </c>
      <c r="I30" s="14"/>
      <c r="J30" s="14"/>
      <c r="K30" s="14">
        <v>6.2</v>
      </c>
      <c r="L30" s="14">
        <v>43.7</v>
      </c>
      <c r="M30" s="14">
        <v>26.96</v>
      </c>
      <c r="N30" s="14">
        <v>26.75</v>
      </c>
      <c r="O30" s="14">
        <v>3.93</v>
      </c>
      <c r="P30" s="14">
        <v>608</v>
      </c>
      <c r="Q30" s="14">
        <v>59</v>
      </c>
      <c r="R30" s="14" t="s">
        <v>1378</v>
      </c>
      <c r="S30" s="14" t="s">
        <v>1379</v>
      </c>
      <c r="T30" s="14" t="s">
        <v>900</v>
      </c>
      <c r="U30" s="14" t="s">
        <v>915</v>
      </c>
      <c r="V30" s="14"/>
      <c r="W30" s="14"/>
      <c r="X30" s="14"/>
      <c r="Y30" s="14"/>
      <c r="Z30" s="14" t="s">
        <v>912</v>
      </c>
      <c r="AA30" s="14" t="s">
        <v>1297</v>
      </c>
      <c r="AB30" s="67">
        <v>42328</v>
      </c>
      <c r="AC30" s="67">
        <v>42324</v>
      </c>
      <c r="AD30" s="14" t="s">
        <v>1288</v>
      </c>
      <c r="AE30" s="14" t="s">
        <v>1380</v>
      </c>
      <c r="AF30" s="14" t="s">
        <v>915</v>
      </c>
      <c r="AG30" s="14"/>
      <c r="AH30" s="14" t="str">
        <f t="shared" si="1"/>
        <v>Standard</v>
      </c>
      <c r="AI30" s="14">
        <f t="shared" si="2"/>
        <v>0.98333333333333328</v>
      </c>
      <c r="AJ30" s="14">
        <f t="shared" si="0"/>
        <v>0</v>
      </c>
      <c r="AK30" s="14">
        <f t="shared" si="3"/>
        <v>0</v>
      </c>
      <c r="AL30" s="68">
        <f t="shared" si="4"/>
        <v>0</v>
      </c>
    </row>
    <row r="31" spans="2:38" hidden="1" x14ac:dyDescent="0.3">
      <c r="B31" s="14">
        <v>2253651</v>
      </c>
      <c r="C31" s="14" t="s">
        <v>92</v>
      </c>
      <c r="D31" s="14" t="s">
        <v>1381</v>
      </c>
      <c r="E31" s="14" t="s">
        <v>1381</v>
      </c>
      <c r="F31" s="14"/>
      <c r="G31" s="14">
        <v>8</v>
      </c>
      <c r="H31" s="14" t="s">
        <v>1305</v>
      </c>
      <c r="I31" s="14"/>
      <c r="J31" s="14"/>
      <c r="K31" s="14">
        <v>6.2</v>
      </c>
      <c r="L31" s="14">
        <v>43.7</v>
      </c>
      <c r="M31" s="14">
        <v>26.96</v>
      </c>
      <c r="N31" s="14">
        <v>26.75</v>
      </c>
      <c r="O31" s="14">
        <v>3.48</v>
      </c>
      <c r="P31" s="14">
        <v>687</v>
      </c>
      <c r="Q31" s="14">
        <v>77</v>
      </c>
      <c r="R31" s="14" t="s">
        <v>1382</v>
      </c>
      <c r="S31" s="14" t="s">
        <v>1379</v>
      </c>
      <c r="T31" s="14" t="s">
        <v>900</v>
      </c>
      <c r="U31" s="14" t="s">
        <v>915</v>
      </c>
      <c r="V31" s="14"/>
      <c r="W31" s="14"/>
      <c r="X31" s="14"/>
      <c r="Y31" s="14"/>
      <c r="Z31" s="14" t="s">
        <v>912</v>
      </c>
      <c r="AA31" s="14" t="s">
        <v>1293</v>
      </c>
      <c r="AB31" s="67">
        <v>42335</v>
      </c>
      <c r="AC31" s="67">
        <v>42333</v>
      </c>
      <c r="AD31" s="14" t="s">
        <v>1288</v>
      </c>
      <c r="AE31" s="14" t="s">
        <v>1383</v>
      </c>
      <c r="AF31" s="14" t="s">
        <v>915</v>
      </c>
      <c r="AG31" s="14"/>
      <c r="AH31" s="14" t="str">
        <f t="shared" si="1"/>
        <v>Standard</v>
      </c>
      <c r="AI31" s="14">
        <f t="shared" si="2"/>
        <v>1.2833333333333334</v>
      </c>
      <c r="AJ31" s="14">
        <f t="shared" si="0"/>
        <v>0</v>
      </c>
      <c r="AK31" s="14">
        <f t="shared" si="3"/>
        <v>0</v>
      </c>
      <c r="AL31" s="68">
        <f t="shared" si="4"/>
        <v>0</v>
      </c>
    </row>
    <row r="32" spans="2:38" hidden="1" x14ac:dyDescent="0.3">
      <c r="B32" s="14">
        <v>2330573</v>
      </c>
      <c r="C32" s="14" t="s">
        <v>92</v>
      </c>
      <c r="D32" s="14" t="s">
        <v>1384</v>
      </c>
      <c r="E32" s="14" t="s">
        <v>1385</v>
      </c>
      <c r="F32" s="14" t="s">
        <v>1386</v>
      </c>
      <c r="G32" s="14">
        <v>84691844198</v>
      </c>
      <c r="H32" s="14" t="s">
        <v>119</v>
      </c>
      <c r="I32" s="14"/>
      <c r="J32" s="14"/>
      <c r="K32" s="14">
        <v>6</v>
      </c>
      <c r="L32" s="14">
        <v>75.88</v>
      </c>
      <c r="M32" s="14">
        <v>26.75</v>
      </c>
      <c r="N32" s="14">
        <v>30.88</v>
      </c>
      <c r="O32" s="14">
        <v>3.93</v>
      </c>
      <c r="P32" s="14">
        <v>608</v>
      </c>
      <c r="Q32" s="14">
        <v>64</v>
      </c>
      <c r="R32" s="14" t="s">
        <v>1387</v>
      </c>
      <c r="S32" s="14" t="s">
        <v>1388</v>
      </c>
      <c r="T32" s="14" t="s">
        <v>900</v>
      </c>
      <c r="U32" s="14" t="s">
        <v>915</v>
      </c>
      <c r="V32" s="14"/>
      <c r="W32" s="14"/>
      <c r="X32" s="14"/>
      <c r="Y32" s="14"/>
      <c r="Z32" s="14"/>
      <c r="AA32" s="14"/>
      <c r="AB32" s="67">
        <v>43444</v>
      </c>
      <c r="AC32" s="67">
        <v>43434</v>
      </c>
      <c r="AD32" s="14" t="s">
        <v>1288</v>
      </c>
      <c r="AE32" s="14" t="s">
        <v>1389</v>
      </c>
      <c r="AF32" s="14" t="s">
        <v>915</v>
      </c>
      <c r="AG32" s="14"/>
      <c r="AH32" s="14" t="str">
        <f t="shared" si="1"/>
        <v>Standard</v>
      </c>
      <c r="AI32" s="14">
        <f t="shared" si="2"/>
        <v>1.0666666666666667</v>
      </c>
      <c r="AJ32" s="14">
        <f t="shared" si="0"/>
        <v>0</v>
      </c>
      <c r="AK32" s="14">
        <f t="shared" si="3"/>
        <v>0</v>
      </c>
      <c r="AL32" s="68">
        <f t="shared" si="4"/>
        <v>0</v>
      </c>
    </row>
    <row r="33" spans="2:38" hidden="1" x14ac:dyDescent="0.3">
      <c r="B33" s="14">
        <v>2330574</v>
      </c>
      <c r="C33" s="14" t="s">
        <v>92</v>
      </c>
      <c r="D33" s="14" t="s">
        <v>1384</v>
      </c>
      <c r="E33" s="14" t="s">
        <v>1385</v>
      </c>
      <c r="F33" s="14" t="s">
        <v>1390</v>
      </c>
      <c r="G33" s="69">
        <v>758000000000</v>
      </c>
      <c r="H33" s="14" t="s">
        <v>119</v>
      </c>
      <c r="I33" s="14"/>
      <c r="J33" s="14"/>
      <c r="K33" s="14">
        <v>6</v>
      </c>
      <c r="L33" s="14">
        <v>75.88</v>
      </c>
      <c r="M33" s="14">
        <v>26.75</v>
      </c>
      <c r="N33" s="14">
        <v>30.88</v>
      </c>
      <c r="O33" s="14">
        <v>3.93</v>
      </c>
      <c r="P33" s="14">
        <v>608</v>
      </c>
      <c r="Q33" s="14">
        <v>64</v>
      </c>
      <c r="R33" s="14" t="s">
        <v>1387</v>
      </c>
      <c r="S33" s="14" t="s">
        <v>1388</v>
      </c>
      <c r="T33" s="14" t="s">
        <v>900</v>
      </c>
      <c r="U33" s="14" t="s">
        <v>915</v>
      </c>
      <c r="V33" s="14"/>
      <c r="W33" s="14"/>
      <c r="X33" s="14"/>
      <c r="Y33" s="14"/>
      <c r="Z33" s="14"/>
      <c r="AA33" s="14"/>
      <c r="AB33" s="67">
        <v>43444</v>
      </c>
      <c r="AC33" s="67">
        <v>43434</v>
      </c>
      <c r="AD33" s="14" t="s">
        <v>1298</v>
      </c>
      <c r="AE33" s="14" t="s">
        <v>1391</v>
      </c>
      <c r="AF33" s="14" t="s">
        <v>915</v>
      </c>
      <c r="AG33" s="14"/>
      <c r="AH33" s="14" t="str">
        <f t="shared" si="1"/>
        <v>Standard</v>
      </c>
      <c r="AI33" s="14">
        <f t="shared" si="2"/>
        <v>1.0666666666666667</v>
      </c>
      <c r="AJ33" s="14">
        <f t="shared" si="0"/>
        <v>0</v>
      </c>
      <c r="AK33" s="14">
        <f t="shared" si="3"/>
        <v>0</v>
      </c>
      <c r="AL33" s="68">
        <f t="shared" si="4"/>
        <v>0</v>
      </c>
    </row>
    <row r="34" spans="2:38" hidden="1" x14ac:dyDescent="0.3">
      <c r="B34" s="14">
        <v>2330576</v>
      </c>
      <c r="C34" s="14" t="s">
        <v>92</v>
      </c>
      <c r="D34" s="14" t="s">
        <v>1392</v>
      </c>
      <c r="E34" s="14" t="s">
        <v>1393</v>
      </c>
      <c r="F34" s="14" t="s">
        <v>1394</v>
      </c>
      <c r="G34" s="14">
        <v>84691844181</v>
      </c>
      <c r="H34" s="14" t="s">
        <v>1305</v>
      </c>
      <c r="I34" s="14"/>
      <c r="J34" s="14"/>
      <c r="K34" s="14">
        <v>6</v>
      </c>
      <c r="L34" s="14">
        <v>75.88</v>
      </c>
      <c r="M34" s="14">
        <v>26.75</v>
      </c>
      <c r="N34" s="14">
        <v>30.88</v>
      </c>
      <c r="O34" s="14">
        <v>3.48</v>
      </c>
      <c r="P34" s="14">
        <v>687</v>
      </c>
      <c r="Q34" s="14">
        <v>63</v>
      </c>
      <c r="R34" s="14" t="s">
        <v>1387</v>
      </c>
      <c r="S34" s="14" t="s">
        <v>1388</v>
      </c>
      <c r="T34" s="14" t="s">
        <v>900</v>
      </c>
      <c r="U34" s="14" t="s">
        <v>915</v>
      </c>
      <c r="V34" s="14"/>
      <c r="W34" s="14"/>
      <c r="X34" s="14"/>
      <c r="Y34" s="14"/>
      <c r="Z34" s="14"/>
      <c r="AA34" s="14"/>
      <c r="AB34" s="67">
        <v>43444</v>
      </c>
      <c r="AC34" s="67">
        <v>43434</v>
      </c>
      <c r="AD34" s="14" t="s">
        <v>1288</v>
      </c>
      <c r="AE34" s="14" t="s">
        <v>1395</v>
      </c>
      <c r="AF34" s="14" t="s">
        <v>915</v>
      </c>
      <c r="AG34" s="14"/>
      <c r="AH34" s="14" t="str">
        <f t="shared" si="1"/>
        <v>Standard</v>
      </c>
      <c r="AI34" s="14">
        <f t="shared" si="2"/>
        <v>1.05</v>
      </c>
      <c r="AJ34" s="14">
        <f t="shared" si="0"/>
        <v>0</v>
      </c>
      <c r="AK34" s="14">
        <f t="shared" si="3"/>
        <v>0</v>
      </c>
      <c r="AL34" s="68">
        <f t="shared" si="4"/>
        <v>0</v>
      </c>
    </row>
    <row r="35" spans="2:38" hidden="1" x14ac:dyDescent="0.3">
      <c r="B35" s="14">
        <v>2330572</v>
      </c>
      <c r="C35" s="14" t="s">
        <v>92</v>
      </c>
      <c r="D35" s="14" t="s">
        <v>1384</v>
      </c>
      <c r="E35" s="14" t="s">
        <v>1396</v>
      </c>
      <c r="F35" s="14" t="s">
        <v>1397</v>
      </c>
      <c r="G35" s="69">
        <v>758000000000</v>
      </c>
      <c r="H35" s="14" t="s">
        <v>119</v>
      </c>
      <c r="I35" s="14"/>
      <c r="J35" s="14"/>
      <c r="K35" s="14">
        <v>6</v>
      </c>
      <c r="L35" s="14">
        <v>75.88</v>
      </c>
      <c r="M35" s="14">
        <v>26.75</v>
      </c>
      <c r="N35" s="14">
        <v>30.88</v>
      </c>
      <c r="O35" s="14">
        <v>3.93</v>
      </c>
      <c r="P35" s="14">
        <v>608</v>
      </c>
      <c r="Q35" s="14">
        <v>64</v>
      </c>
      <c r="R35" s="14" t="s">
        <v>1387</v>
      </c>
      <c r="S35" s="14" t="s">
        <v>1388</v>
      </c>
      <c r="T35" s="14" t="s">
        <v>900</v>
      </c>
      <c r="U35" s="14" t="s">
        <v>915</v>
      </c>
      <c r="V35" s="14"/>
      <c r="W35" s="14"/>
      <c r="X35" s="14"/>
      <c r="Y35" s="14"/>
      <c r="Z35" s="14"/>
      <c r="AA35" s="14"/>
      <c r="AB35" s="67">
        <v>43444</v>
      </c>
      <c r="AC35" s="67">
        <v>43434</v>
      </c>
      <c r="AD35" s="14" t="s">
        <v>1298</v>
      </c>
      <c r="AE35" s="14" t="s">
        <v>1398</v>
      </c>
      <c r="AF35" s="14" t="s">
        <v>915</v>
      </c>
      <c r="AG35" s="14"/>
      <c r="AH35" s="14" t="str">
        <f t="shared" si="1"/>
        <v>Standard</v>
      </c>
      <c r="AI35" s="14">
        <f t="shared" si="2"/>
        <v>1.0666666666666667</v>
      </c>
      <c r="AJ35" s="14">
        <f t="shared" si="0"/>
        <v>0</v>
      </c>
      <c r="AK35" s="14">
        <f t="shared" si="3"/>
        <v>0</v>
      </c>
      <c r="AL35" s="68">
        <f t="shared" si="4"/>
        <v>0</v>
      </c>
    </row>
    <row r="36" spans="2:38" hidden="1" x14ac:dyDescent="0.3">
      <c r="B36" s="14">
        <v>2340481</v>
      </c>
      <c r="C36" s="14" t="s">
        <v>184</v>
      </c>
      <c r="D36" s="14" t="s">
        <v>1399</v>
      </c>
      <c r="E36" s="14" t="s">
        <v>1400</v>
      </c>
      <c r="F36" s="14" t="s">
        <v>1401</v>
      </c>
      <c r="G36" s="14">
        <v>67732155385</v>
      </c>
      <c r="H36" s="14" t="s">
        <v>119</v>
      </c>
      <c r="I36" s="14"/>
      <c r="J36" s="14">
        <v>240</v>
      </c>
      <c r="K36" s="14">
        <v>4.3</v>
      </c>
      <c r="L36" s="14">
        <v>33.25</v>
      </c>
      <c r="M36" s="14">
        <v>23.44</v>
      </c>
      <c r="N36" s="14">
        <v>25.25</v>
      </c>
      <c r="O36" s="14">
        <v>3.45</v>
      </c>
      <c r="P36" s="14">
        <v>246</v>
      </c>
      <c r="Q36" s="14">
        <v>63</v>
      </c>
      <c r="R36" s="14" t="s">
        <v>1402</v>
      </c>
      <c r="S36" s="14" t="s">
        <v>1287</v>
      </c>
      <c r="T36" s="14" t="s">
        <v>900</v>
      </c>
      <c r="U36" s="14" t="s">
        <v>915</v>
      </c>
      <c r="V36" s="14"/>
      <c r="W36" s="14"/>
      <c r="X36" s="14"/>
      <c r="Y36" s="14"/>
      <c r="Z36" s="14" t="s">
        <v>912</v>
      </c>
      <c r="AA36" s="14" t="s">
        <v>1403</v>
      </c>
      <c r="AB36" s="67">
        <v>43654</v>
      </c>
      <c r="AC36" s="67">
        <v>43644</v>
      </c>
      <c r="AD36" s="14" t="s">
        <v>1298</v>
      </c>
      <c r="AE36" s="14" t="s">
        <v>1404</v>
      </c>
      <c r="AF36" s="14" t="s">
        <v>915</v>
      </c>
      <c r="AG36" s="14"/>
      <c r="AH36" s="14" t="str">
        <f t="shared" si="1"/>
        <v>Compact</v>
      </c>
      <c r="AI36" s="14">
        <f t="shared" si="2"/>
        <v>1.05</v>
      </c>
      <c r="AJ36" s="14">
        <f t="shared" si="0"/>
        <v>0</v>
      </c>
      <c r="AK36" s="14">
        <f t="shared" si="3"/>
        <v>0</v>
      </c>
      <c r="AL36" s="68">
        <f t="shared" si="4"/>
        <v>0</v>
      </c>
    </row>
    <row r="37" spans="2:38" hidden="1" x14ac:dyDescent="0.3">
      <c r="B37" s="14">
        <v>2340482</v>
      </c>
      <c r="C37" s="14" t="s">
        <v>184</v>
      </c>
      <c r="D37" s="14" t="s">
        <v>1399</v>
      </c>
      <c r="E37" s="14" t="s">
        <v>1400</v>
      </c>
      <c r="F37" s="14" t="s">
        <v>1405</v>
      </c>
      <c r="G37" s="14">
        <v>84691841876</v>
      </c>
      <c r="H37" s="14" t="s">
        <v>119</v>
      </c>
      <c r="I37" s="14"/>
      <c r="J37" s="14">
        <v>240</v>
      </c>
      <c r="K37" s="14">
        <v>4.3</v>
      </c>
      <c r="L37" s="14">
        <v>33.25</v>
      </c>
      <c r="M37" s="14">
        <v>23.44</v>
      </c>
      <c r="N37" s="14">
        <v>25.25</v>
      </c>
      <c r="O37" s="14">
        <v>3.45</v>
      </c>
      <c r="P37" s="14">
        <v>246</v>
      </c>
      <c r="Q37" s="14">
        <v>63</v>
      </c>
      <c r="R37" s="14" t="s">
        <v>1402</v>
      </c>
      <c r="S37" s="14" t="s">
        <v>1287</v>
      </c>
      <c r="T37" s="14" t="s">
        <v>900</v>
      </c>
      <c r="U37" s="14" t="s">
        <v>915</v>
      </c>
      <c r="V37" s="14"/>
      <c r="W37" s="14"/>
      <c r="X37" s="14"/>
      <c r="Y37" s="14"/>
      <c r="Z37" s="14" t="s">
        <v>912</v>
      </c>
      <c r="AA37" s="14" t="s">
        <v>1403</v>
      </c>
      <c r="AB37" s="67">
        <v>43654</v>
      </c>
      <c r="AC37" s="67">
        <v>43644</v>
      </c>
      <c r="AD37" s="14" t="s">
        <v>1288</v>
      </c>
      <c r="AE37" s="14" t="s">
        <v>1406</v>
      </c>
      <c r="AF37" s="14" t="s">
        <v>915</v>
      </c>
      <c r="AG37" s="14"/>
      <c r="AH37" s="14" t="str">
        <f t="shared" si="1"/>
        <v>Compact</v>
      </c>
      <c r="AI37" s="14">
        <f t="shared" si="2"/>
        <v>1.05</v>
      </c>
      <c r="AJ37" s="14">
        <f t="shared" si="0"/>
        <v>0</v>
      </c>
      <c r="AK37" s="14">
        <f t="shared" si="3"/>
        <v>0</v>
      </c>
      <c r="AL37" s="68">
        <f t="shared" si="4"/>
        <v>0</v>
      </c>
    </row>
    <row r="38" spans="2:38" hidden="1" x14ac:dyDescent="0.3">
      <c r="B38" s="14">
        <v>2340470</v>
      </c>
      <c r="C38" s="14" t="s">
        <v>184</v>
      </c>
      <c r="D38" s="14" t="s">
        <v>1407</v>
      </c>
      <c r="E38" s="14" t="s">
        <v>1408</v>
      </c>
      <c r="F38" s="14" t="s">
        <v>1409</v>
      </c>
      <c r="G38" s="14">
        <v>67732155378</v>
      </c>
      <c r="H38" s="14" t="s">
        <v>1410</v>
      </c>
      <c r="I38" s="14"/>
      <c r="J38" s="14">
        <v>240</v>
      </c>
      <c r="K38" s="14">
        <v>4.0999999999999996</v>
      </c>
      <c r="L38" s="14">
        <v>33.25</v>
      </c>
      <c r="M38" s="14">
        <v>23.44</v>
      </c>
      <c r="N38" s="14">
        <v>25.25</v>
      </c>
      <c r="O38" s="14">
        <v>2.68</v>
      </c>
      <c r="P38" s="14">
        <v>317</v>
      </c>
      <c r="Q38" s="14">
        <v>31</v>
      </c>
      <c r="R38" s="14" t="s">
        <v>1402</v>
      </c>
      <c r="S38" s="14" t="s">
        <v>1287</v>
      </c>
      <c r="T38" s="14" t="s">
        <v>18</v>
      </c>
      <c r="U38" s="14" t="s">
        <v>915</v>
      </c>
      <c r="V38" s="14"/>
      <c r="W38" s="14"/>
      <c r="X38" s="14"/>
      <c r="Y38" s="14"/>
      <c r="Z38" s="14" t="s">
        <v>912</v>
      </c>
      <c r="AA38" s="14" t="s">
        <v>1403</v>
      </c>
      <c r="AB38" s="67">
        <v>43654</v>
      </c>
      <c r="AC38" s="67">
        <v>43644</v>
      </c>
      <c r="AD38" s="14" t="s">
        <v>1298</v>
      </c>
      <c r="AE38" s="14" t="s">
        <v>1411</v>
      </c>
      <c r="AF38" s="14" t="s">
        <v>915</v>
      </c>
      <c r="AG38" s="14"/>
      <c r="AH38" s="14" t="str">
        <f t="shared" si="1"/>
        <v>Compact</v>
      </c>
      <c r="AI38" s="14">
        <f t="shared" si="2"/>
        <v>0.51666666666666672</v>
      </c>
      <c r="AJ38" s="14">
        <f t="shared" si="0"/>
        <v>0</v>
      </c>
      <c r="AK38" s="14">
        <f t="shared" si="3"/>
        <v>0</v>
      </c>
      <c r="AL38" s="68">
        <f t="shared" si="4"/>
        <v>0</v>
      </c>
    </row>
    <row r="39" spans="2:38" hidden="1" x14ac:dyDescent="0.3">
      <c r="B39" s="14">
        <v>2340471</v>
      </c>
      <c r="C39" s="14" t="s">
        <v>184</v>
      </c>
      <c r="D39" s="14" t="s">
        <v>1407</v>
      </c>
      <c r="E39" s="14" t="s">
        <v>1408</v>
      </c>
      <c r="F39" s="14" t="s">
        <v>1412</v>
      </c>
      <c r="G39" s="14">
        <v>84691841906</v>
      </c>
      <c r="H39" s="14" t="s">
        <v>1410</v>
      </c>
      <c r="I39" s="14"/>
      <c r="J39" s="14">
        <v>240</v>
      </c>
      <c r="K39" s="14">
        <v>4.0999999999999996</v>
      </c>
      <c r="L39" s="14">
        <v>33.25</v>
      </c>
      <c r="M39" s="14">
        <v>23.44</v>
      </c>
      <c r="N39" s="14">
        <v>25.25</v>
      </c>
      <c r="O39" s="14">
        <v>2.68</v>
      </c>
      <c r="P39" s="14">
        <v>317</v>
      </c>
      <c r="Q39" s="14">
        <v>31</v>
      </c>
      <c r="R39" s="14" t="s">
        <v>1402</v>
      </c>
      <c r="S39" s="14" t="s">
        <v>1287</v>
      </c>
      <c r="T39" s="14" t="s">
        <v>18</v>
      </c>
      <c r="U39" s="14" t="s">
        <v>915</v>
      </c>
      <c r="V39" s="14"/>
      <c r="W39" s="14"/>
      <c r="X39" s="14"/>
      <c r="Y39" s="14"/>
      <c r="Z39" s="14" t="s">
        <v>912</v>
      </c>
      <c r="AA39" s="14" t="s">
        <v>1403</v>
      </c>
      <c r="AB39" s="67">
        <v>43654</v>
      </c>
      <c r="AC39" s="67">
        <v>43644</v>
      </c>
      <c r="AD39" s="14" t="s">
        <v>1288</v>
      </c>
      <c r="AE39" s="14" t="s">
        <v>1413</v>
      </c>
      <c r="AF39" s="14" t="s">
        <v>915</v>
      </c>
      <c r="AG39" s="14"/>
      <c r="AH39" s="14" t="str">
        <f t="shared" si="1"/>
        <v>Compact</v>
      </c>
      <c r="AI39" s="14">
        <f t="shared" si="2"/>
        <v>0.51666666666666672</v>
      </c>
      <c r="AJ39" s="14">
        <f t="shared" si="0"/>
        <v>0</v>
      </c>
      <c r="AK39" s="14">
        <f t="shared" si="3"/>
        <v>0</v>
      </c>
      <c r="AL39" s="68">
        <f t="shared" si="4"/>
        <v>0</v>
      </c>
    </row>
    <row r="40" spans="2:38" hidden="1" x14ac:dyDescent="0.3">
      <c r="B40" s="14">
        <v>2340188</v>
      </c>
      <c r="C40" s="14" t="s">
        <v>93</v>
      </c>
      <c r="D40" s="14" t="s">
        <v>1414</v>
      </c>
      <c r="E40" s="14" t="s">
        <v>1414</v>
      </c>
      <c r="F40" s="14"/>
      <c r="G40" s="69">
        <v>883000000000</v>
      </c>
      <c r="H40" s="14" t="s">
        <v>119</v>
      </c>
      <c r="I40" s="14"/>
      <c r="J40" s="14"/>
      <c r="K40" s="14">
        <v>7.4</v>
      </c>
      <c r="L40" s="14">
        <v>38</v>
      </c>
      <c r="M40" s="14">
        <v>27</v>
      </c>
      <c r="N40" s="14">
        <v>31</v>
      </c>
      <c r="O40" s="14">
        <v>3.93</v>
      </c>
      <c r="P40" s="14">
        <v>608</v>
      </c>
      <c r="Q40" s="14">
        <v>72</v>
      </c>
      <c r="R40" s="14" t="s">
        <v>1415</v>
      </c>
      <c r="S40" s="14" t="s">
        <v>1416</v>
      </c>
      <c r="T40" s="14" t="s">
        <v>900</v>
      </c>
      <c r="U40" s="14" t="s">
        <v>915</v>
      </c>
      <c r="V40" s="14"/>
      <c r="W40" s="14"/>
      <c r="X40" s="14"/>
      <c r="Y40" s="14"/>
      <c r="Z40" s="14" t="s">
        <v>912</v>
      </c>
      <c r="AA40" s="14" t="s">
        <v>1417</v>
      </c>
      <c r="AB40" s="67">
        <v>43689</v>
      </c>
      <c r="AC40" s="67">
        <v>43637</v>
      </c>
      <c r="AD40" s="14" t="s">
        <v>1288</v>
      </c>
      <c r="AE40" s="14" t="s">
        <v>1418</v>
      </c>
      <c r="AF40" s="14" t="s">
        <v>915</v>
      </c>
      <c r="AG40" s="14"/>
      <c r="AH40" s="14" t="str">
        <f t="shared" si="1"/>
        <v>Standard</v>
      </c>
      <c r="AI40" s="14">
        <f t="shared" si="2"/>
        <v>1.2</v>
      </c>
      <c r="AJ40" s="14">
        <f t="shared" si="0"/>
        <v>0</v>
      </c>
      <c r="AK40" s="14">
        <f t="shared" si="3"/>
        <v>0</v>
      </c>
      <c r="AL40" s="68">
        <f t="shared" si="4"/>
        <v>0</v>
      </c>
    </row>
    <row r="41" spans="2:38" hidden="1" x14ac:dyDescent="0.3">
      <c r="B41" s="14">
        <v>2340694</v>
      </c>
      <c r="C41" s="14" t="s">
        <v>93</v>
      </c>
      <c r="D41" s="14" t="s">
        <v>1419</v>
      </c>
      <c r="E41" s="14" t="s">
        <v>1419</v>
      </c>
      <c r="F41" s="14"/>
      <c r="G41" s="69">
        <v>883000000000</v>
      </c>
      <c r="H41" s="14" t="s">
        <v>1305</v>
      </c>
      <c r="I41" s="14"/>
      <c r="J41" s="14"/>
      <c r="K41" s="14">
        <v>7.4</v>
      </c>
      <c r="L41" s="14">
        <v>38</v>
      </c>
      <c r="M41" s="14">
        <v>27</v>
      </c>
      <c r="N41" s="14">
        <v>31</v>
      </c>
      <c r="O41" s="14">
        <v>3.48</v>
      </c>
      <c r="P41" s="14">
        <v>687</v>
      </c>
      <c r="Q41" s="14">
        <v>66</v>
      </c>
      <c r="R41" s="14" t="s">
        <v>1415</v>
      </c>
      <c r="S41" s="14" t="s">
        <v>1416</v>
      </c>
      <c r="T41" s="14" t="s">
        <v>900</v>
      </c>
      <c r="U41" s="14" t="s">
        <v>915</v>
      </c>
      <c r="V41" s="14"/>
      <c r="W41" s="14"/>
      <c r="X41" s="14"/>
      <c r="Y41" s="14"/>
      <c r="Z41" s="14" t="s">
        <v>912</v>
      </c>
      <c r="AA41" s="14" t="s">
        <v>1417</v>
      </c>
      <c r="AB41" s="67">
        <v>43689</v>
      </c>
      <c r="AC41" s="67">
        <v>43648</v>
      </c>
      <c r="AD41" s="14" t="s">
        <v>1294</v>
      </c>
      <c r="AE41" s="14" t="s">
        <v>1420</v>
      </c>
      <c r="AF41" s="14" t="s">
        <v>915</v>
      </c>
      <c r="AG41" s="14"/>
      <c r="AH41" s="14" t="str">
        <f t="shared" si="1"/>
        <v>Standard</v>
      </c>
      <c r="AI41" s="14">
        <f t="shared" si="2"/>
        <v>1.1000000000000001</v>
      </c>
      <c r="AJ41" s="14">
        <f t="shared" si="0"/>
        <v>0</v>
      </c>
      <c r="AK41" s="14">
        <f t="shared" si="3"/>
        <v>0</v>
      </c>
      <c r="AL41" s="68">
        <f t="shared" si="4"/>
        <v>0</v>
      </c>
    </row>
    <row r="42" spans="2:38" hidden="1" x14ac:dyDescent="0.3">
      <c r="B42" s="14">
        <v>2327894</v>
      </c>
      <c r="C42" s="14" t="s">
        <v>93</v>
      </c>
      <c r="D42" s="14" t="s">
        <v>1421</v>
      </c>
      <c r="E42" s="14" t="s">
        <v>1421</v>
      </c>
      <c r="F42" s="14"/>
      <c r="G42" s="69">
        <v>883000000000</v>
      </c>
      <c r="H42" s="14" t="s">
        <v>119</v>
      </c>
      <c r="I42" s="14"/>
      <c r="J42" s="14"/>
      <c r="K42" s="14">
        <v>7.4</v>
      </c>
      <c r="L42" s="14">
        <v>38</v>
      </c>
      <c r="M42" s="14">
        <v>27</v>
      </c>
      <c r="N42" s="14">
        <v>31</v>
      </c>
      <c r="O42" s="14">
        <v>3.93</v>
      </c>
      <c r="P42" s="14">
        <v>608</v>
      </c>
      <c r="Q42" s="14">
        <v>72</v>
      </c>
      <c r="R42" s="14" t="s">
        <v>1415</v>
      </c>
      <c r="S42" s="14" t="s">
        <v>1416</v>
      </c>
      <c r="T42" s="14" t="s">
        <v>900</v>
      </c>
      <c r="U42" s="14" t="s">
        <v>915</v>
      </c>
      <c r="V42" s="14"/>
      <c r="W42" s="14"/>
      <c r="X42" s="14"/>
      <c r="Y42" s="14"/>
      <c r="Z42" s="14" t="s">
        <v>912</v>
      </c>
      <c r="AA42" s="14" t="s">
        <v>1417</v>
      </c>
      <c r="AB42" s="67">
        <v>43388</v>
      </c>
      <c r="AC42" s="67">
        <v>43369</v>
      </c>
      <c r="AD42" s="14" t="s">
        <v>1298</v>
      </c>
      <c r="AE42" s="14" t="s">
        <v>1422</v>
      </c>
      <c r="AF42" s="14" t="s">
        <v>915</v>
      </c>
      <c r="AG42" s="14"/>
      <c r="AH42" s="14" t="str">
        <f t="shared" si="1"/>
        <v>Standard</v>
      </c>
      <c r="AI42" s="14">
        <f t="shared" si="2"/>
        <v>1.2</v>
      </c>
      <c r="AJ42" s="14">
        <f t="shared" si="0"/>
        <v>0</v>
      </c>
      <c r="AK42" s="14">
        <f t="shared" si="3"/>
        <v>0</v>
      </c>
      <c r="AL42" s="68">
        <f t="shared" si="4"/>
        <v>0</v>
      </c>
    </row>
    <row r="43" spans="2:38" hidden="1" x14ac:dyDescent="0.3">
      <c r="B43" s="70">
        <v>2301400</v>
      </c>
      <c r="C43" s="70" t="s">
        <v>11</v>
      </c>
      <c r="D43" s="70" t="s">
        <v>1423</v>
      </c>
      <c r="E43" s="70" t="s">
        <v>1423</v>
      </c>
      <c r="F43" s="70"/>
      <c r="G43" s="70">
        <v>588196</v>
      </c>
      <c r="H43" s="70" t="s">
        <v>1410</v>
      </c>
      <c r="I43" s="70" t="s">
        <v>101</v>
      </c>
      <c r="J43" s="70">
        <v>240</v>
      </c>
      <c r="K43" s="70">
        <v>3.9</v>
      </c>
      <c r="L43" s="70">
        <v>33.270000000000003</v>
      </c>
      <c r="M43" s="70">
        <v>23.43</v>
      </c>
      <c r="N43" s="70">
        <v>25.2</v>
      </c>
      <c r="O43" s="70">
        <v>4.5</v>
      </c>
      <c r="P43" s="70">
        <v>189</v>
      </c>
      <c r="Q43" s="70">
        <v>60</v>
      </c>
      <c r="R43" s="70" t="s">
        <v>1424</v>
      </c>
      <c r="S43" s="70" t="s">
        <v>1425</v>
      </c>
      <c r="T43" s="70" t="s">
        <v>18</v>
      </c>
      <c r="U43" s="70" t="s">
        <v>915</v>
      </c>
      <c r="V43" s="70"/>
      <c r="W43" s="70"/>
      <c r="X43" s="70"/>
      <c r="Y43" s="70">
        <v>3.65</v>
      </c>
      <c r="Z43" s="70" t="s">
        <v>912</v>
      </c>
      <c r="AA43" s="70" t="s">
        <v>1426</v>
      </c>
      <c r="AB43" s="71">
        <v>42979</v>
      </c>
      <c r="AC43" s="71">
        <v>42936</v>
      </c>
      <c r="AD43" s="70" t="s">
        <v>1294</v>
      </c>
      <c r="AE43" s="70" t="s">
        <v>1427</v>
      </c>
      <c r="AF43" s="70" t="s">
        <v>912</v>
      </c>
      <c r="AG43" s="70" t="s">
        <v>912</v>
      </c>
      <c r="AH43" s="14" t="str">
        <f t="shared" si="1"/>
        <v>Compact</v>
      </c>
      <c r="AI43" s="70">
        <f t="shared" si="2"/>
        <v>1</v>
      </c>
      <c r="AJ43" s="70">
        <f t="shared" si="0"/>
        <v>0</v>
      </c>
      <c r="AK43" s="70">
        <f t="shared" si="3"/>
        <v>0</v>
      </c>
      <c r="AL43" s="72">
        <f t="shared" si="4"/>
        <v>0</v>
      </c>
    </row>
    <row r="44" spans="2:38" hidden="1" x14ac:dyDescent="0.3">
      <c r="B44" s="70">
        <v>2289056</v>
      </c>
      <c r="C44" s="70" t="s">
        <v>1428</v>
      </c>
      <c r="D44" s="70" t="s">
        <v>1429</v>
      </c>
      <c r="E44" s="70" t="s">
        <v>1429</v>
      </c>
      <c r="F44" s="70"/>
      <c r="G44" s="70">
        <v>7188286040</v>
      </c>
      <c r="H44" s="70" t="s">
        <v>1410</v>
      </c>
      <c r="I44" s="70" t="s">
        <v>101</v>
      </c>
      <c r="J44" s="70">
        <v>240</v>
      </c>
      <c r="K44" s="70">
        <v>4.0999999999999996</v>
      </c>
      <c r="L44" s="70">
        <v>34</v>
      </c>
      <c r="M44" s="70">
        <v>23.5</v>
      </c>
      <c r="N44" s="70">
        <v>27</v>
      </c>
      <c r="O44" s="70">
        <v>5.7</v>
      </c>
      <c r="P44" s="70">
        <v>149</v>
      </c>
      <c r="Q44" s="70">
        <v>46</v>
      </c>
      <c r="R44" s="70" t="s">
        <v>1430</v>
      </c>
      <c r="S44" s="70" t="s">
        <v>1431</v>
      </c>
      <c r="T44" s="70" t="s">
        <v>18</v>
      </c>
      <c r="U44" s="70" t="s">
        <v>915</v>
      </c>
      <c r="V44" s="70"/>
      <c r="W44" s="70"/>
      <c r="X44" s="70"/>
      <c r="Y44" s="70">
        <v>5.78</v>
      </c>
      <c r="Z44" s="70" t="s">
        <v>912</v>
      </c>
      <c r="AA44" s="70" t="s">
        <v>1432</v>
      </c>
      <c r="AB44" s="71">
        <v>42278</v>
      </c>
      <c r="AC44" s="71">
        <v>42755</v>
      </c>
      <c r="AD44" s="70" t="s">
        <v>1294</v>
      </c>
      <c r="AE44" s="70" t="s">
        <v>1433</v>
      </c>
      <c r="AF44" s="70" t="s">
        <v>912</v>
      </c>
      <c r="AG44" s="70" t="s">
        <v>912</v>
      </c>
      <c r="AH44" s="14" t="str">
        <f t="shared" si="1"/>
        <v>Compact</v>
      </c>
      <c r="AI44" s="70">
        <f t="shared" si="2"/>
        <v>0.76666666666666672</v>
      </c>
      <c r="AJ44" s="70">
        <f t="shared" si="0"/>
        <v>0</v>
      </c>
      <c r="AK44" s="70">
        <f t="shared" si="3"/>
        <v>0</v>
      </c>
      <c r="AL44" s="72">
        <f t="shared" si="4"/>
        <v>0</v>
      </c>
    </row>
    <row r="45" spans="2:38" hidden="1" x14ac:dyDescent="0.3">
      <c r="B45" s="70">
        <v>2289057</v>
      </c>
      <c r="C45" s="70" t="s">
        <v>1428</v>
      </c>
      <c r="D45" s="70" t="s">
        <v>1434</v>
      </c>
      <c r="E45" s="70" t="s">
        <v>1434</v>
      </c>
      <c r="F45" s="70"/>
      <c r="G45" s="70">
        <v>7188286010</v>
      </c>
      <c r="H45" s="70" t="s">
        <v>1410</v>
      </c>
      <c r="I45" s="70" t="s">
        <v>101</v>
      </c>
      <c r="J45" s="70">
        <v>240</v>
      </c>
      <c r="K45" s="70">
        <v>4.0999999999999996</v>
      </c>
      <c r="L45" s="70">
        <v>34</v>
      </c>
      <c r="M45" s="70">
        <v>23.5</v>
      </c>
      <c r="N45" s="70">
        <v>27</v>
      </c>
      <c r="O45" s="70">
        <v>5.7</v>
      </c>
      <c r="P45" s="70">
        <v>149</v>
      </c>
      <c r="Q45" s="70">
        <v>46</v>
      </c>
      <c r="R45" s="70" t="s">
        <v>1430</v>
      </c>
      <c r="S45" s="70" t="s">
        <v>1431</v>
      </c>
      <c r="T45" s="70" t="s">
        <v>18</v>
      </c>
      <c r="U45" s="70" t="s">
        <v>915</v>
      </c>
      <c r="V45" s="70"/>
      <c r="W45" s="70"/>
      <c r="X45" s="70"/>
      <c r="Y45" s="70">
        <v>5.78</v>
      </c>
      <c r="Z45" s="70" t="s">
        <v>912</v>
      </c>
      <c r="AA45" s="70" t="s">
        <v>1432</v>
      </c>
      <c r="AB45" s="71">
        <v>42278</v>
      </c>
      <c r="AC45" s="71">
        <v>42755</v>
      </c>
      <c r="AD45" s="70" t="s">
        <v>1294</v>
      </c>
      <c r="AE45" s="70" t="s">
        <v>1435</v>
      </c>
      <c r="AF45" s="70" t="s">
        <v>912</v>
      </c>
      <c r="AG45" s="70" t="s">
        <v>912</v>
      </c>
      <c r="AH45" s="14" t="str">
        <f t="shared" si="1"/>
        <v>Compact</v>
      </c>
      <c r="AI45" s="70">
        <f t="shared" si="2"/>
        <v>0.76666666666666672</v>
      </c>
      <c r="AJ45" s="70">
        <f t="shared" si="0"/>
        <v>0</v>
      </c>
      <c r="AK45" s="70">
        <f t="shared" si="3"/>
        <v>0</v>
      </c>
      <c r="AL45" s="72">
        <f t="shared" si="4"/>
        <v>0</v>
      </c>
    </row>
    <row r="46" spans="2:38" hidden="1" x14ac:dyDescent="0.3">
      <c r="B46" s="70">
        <v>2289054</v>
      </c>
      <c r="C46" s="70" t="s">
        <v>12</v>
      </c>
      <c r="D46" s="70" t="s">
        <v>16</v>
      </c>
      <c r="E46" s="70" t="s">
        <v>16</v>
      </c>
      <c r="F46" s="70"/>
      <c r="G46" s="70">
        <v>7188286030</v>
      </c>
      <c r="H46" s="70" t="s">
        <v>1410</v>
      </c>
      <c r="I46" s="70" t="s">
        <v>101</v>
      </c>
      <c r="J46" s="70">
        <v>240</v>
      </c>
      <c r="K46" s="70">
        <v>4.0999999999999996</v>
      </c>
      <c r="L46" s="70">
        <v>34</v>
      </c>
      <c r="M46" s="70">
        <v>23.5</v>
      </c>
      <c r="N46" s="70">
        <v>27</v>
      </c>
      <c r="O46" s="70">
        <v>5.7</v>
      </c>
      <c r="P46" s="70">
        <v>149</v>
      </c>
      <c r="Q46" s="70">
        <v>46</v>
      </c>
      <c r="R46" s="70" t="s">
        <v>1430</v>
      </c>
      <c r="S46" s="70" t="s">
        <v>1431</v>
      </c>
      <c r="T46" s="70" t="s">
        <v>18</v>
      </c>
      <c r="U46" s="70" t="s">
        <v>915</v>
      </c>
      <c r="V46" s="70"/>
      <c r="W46" s="70"/>
      <c r="X46" s="70"/>
      <c r="Y46" s="70">
        <v>5.78</v>
      </c>
      <c r="Z46" s="70" t="s">
        <v>912</v>
      </c>
      <c r="AA46" s="70" t="s">
        <v>1436</v>
      </c>
      <c r="AB46" s="71">
        <v>42156</v>
      </c>
      <c r="AC46" s="71">
        <v>42755</v>
      </c>
      <c r="AD46" s="70" t="s">
        <v>1294</v>
      </c>
      <c r="AE46" s="70" t="s">
        <v>1437</v>
      </c>
      <c r="AF46" s="70" t="s">
        <v>912</v>
      </c>
      <c r="AG46" s="70" t="s">
        <v>912</v>
      </c>
      <c r="AH46" s="14" t="str">
        <f t="shared" si="1"/>
        <v>Compact</v>
      </c>
      <c r="AI46" s="70">
        <f t="shared" si="2"/>
        <v>0.76666666666666672</v>
      </c>
      <c r="AJ46" s="70">
        <f t="shared" si="0"/>
        <v>0</v>
      </c>
      <c r="AK46" s="70">
        <f t="shared" si="3"/>
        <v>0</v>
      </c>
      <c r="AL46" s="72">
        <f t="shared" si="4"/>
        <v>0</v>
      </c>
    </row>
    <row r="47" spans="2:38" hidden="1" x14ac:dyDescent="0.3">
      <c r="B47" s="70">
        <v>2289055</v>
      </c>
      <c r="C47" s="70" t="s">
        <v>12</v>
      </c>
      <c r="D47" s="70" t="s">
        <v>17</v>
      </c>
      <c r="E47" s="70" t="s">
        <v>17</v>
      </c>
      <c r="F47" s="70"/>
      <c r="G47" s="70">
        <v>7188286020</v>
      </c>
      <c r="H47" s="70" t="s">
        <v>1410</v>
      </c>
      <c r="I47" s="70" t="s">
        <v>101</v>
      </c>
      <c r="J47" s="70">
        <v>240</v>
      </c>
      <c r="K47" s="70">
        <v>4.0999999999999996</v>
      </c>
      <c r="L47" s="70">
        <v>34</v>
      </c>
      <c r="M47" s="70">
        <v>23.5</v>
      </c>
      <c r="N47" s="70">
        <v>27</v>
      </c>
      <c r="O47" s="70">
        <v>5.7</v>
      </c>
      <c r="P47" s="70">
        <v>149</v>
      </c>
      <c r="Q47" s="70">
        <v>46</v>
      </c>
      <c r="R47" s="70" t="s">
        <v>1430</v>
      </c>
      <c r="S47" s="70" t="s">
        <v>1431</v>
      </c>
      <c r="T47" s="70" t="s">
        <v>18</v>
      </c>
      <c r="U47" s="70" t="s">
        <v>915</v>
      </c>
      <c r="V47" s="70"/>
      <c r="W47" s="70"/>
      <c r="X47" s="70"/>
      <c r="Y47" s="70">
        <v>5.78</v>
      </c>
      <c r="Z47" s="70" t="s">
        <v>912</v>
      </c>
      <c r="AA47" s="70" t="s">
        <v>1436</v>
      </c>
      <c r="AB47" s="71">
        <v>42156</v>
      </c>
      <c r="AC47" s="71">
        <v>42755</v>
      </c>
      <c r="AD47" s="70" t="s">
        <v>1294</v>
      </c>
      <c r="AE47" s="70" t="s">
        <v>1438</v>
      </c>
      <c r="AF47" s="70" t="s">
        <v>912</v>
      </c>
      <c r="AG47" s="70" t="s">
        <v>912</v>
      </c>
      <c r="AH47" s="14" t="str">
        <f t="shared" si="1"/>
        <v>Compact</v>
      </c>
      <c r="AI47" s="70">
        <f t="shared" si="2"/>
        <v>0.76666666666666672</v>
      </c>
      <c r="AJ47" s="70">
        <f t="shared" si="0"/>
        <v>0</v>
      </c>
      <c r="AK47" s="70">
        <f t="shared" si="3"/>
        <v>0</v>
      </c>
      <c r="AL47" s="72">
        <f t="shared" si="4"/>
        <v>0</v>
      </c>
    </row>
    <row r="48" spans="2:38" hidden="1" x14ac:dyDescent="0.3">
      <c r="B48" s="14">
        <v>2238756</v>
      </c>
      <c r="C48" s="14" t="s">
        <v>228</v>
      </c>
      <c r="D48" s="14" t="s">
        <v>289</v>
      </c>
      <c r="E48" s="14" t="s">
        <v>289</v>
      </c>
      <c r="F48" s="14"/>
      <c r="G48" s="69">
        <v>825000000000</v>
      </c>
      <c r="H48" s="14" t="s">
        <v>1410</v>
      </c>
      <c r="I48" s="14"/>
      <c r="J48" s="14">
        <v>240</v>
      </c>
      <c r="K48" s="14">
        <v>4</v>
      </c>
      <c r="L48" s="14">
        <v>34</v>
      </c>
      <c r="M48" s="14">
        <v>24</v>
      </c>
      <c r="N48" s="14">
        <v>25</v>
      </c>
      <c r="O48" s="14">
        <v>2.73</v>
      </c>
      <c r="P48" s="14">
        <v>311</v>
      </c>
      <c r="Q48" s="14">
        <v>30</v>
      </c>
      <c r="R48" s="14" t="s">
        <v>1439</v>
      </c>
      <c r="S48" s="14" t="s">
        <v>1440</v>
      </c>
      <c r="T48" s="14" t="s">
        <v>18</v>
      </c>
      <c r="U48" s="14" t="s">
        <v>915</v>
      </c>
      <c r="V48" s="14"/>
      <c r="W48" s="14"/>
      <c r="X48" s="14"/>
      <c r="Y48" s="14"/>
      <c r="Z48" s="14" t="s">
        <v>912</v>
      </c>
      <c r="AA48" s="14" t="s">
        <v>1441</v>
      </c>
      <c r="AB48" s="67">
        <v>42125</v>
      </c>
      <c r="AC48" s="67">
        <v>42075</v>
      </c>
      <c r="AD48" s="14" t="s">
        <v>1294</v>
      </c>
      <c r="AE48" s="14" t="s">
        <v>1442</v>
      </c>
      <c r="AF48" s="14" t="s">
        <v>915</v>
      </c>
      <c r="AG48" s="14"/>
      <c r="AH48" s="14" t="str">
        <f t="shared" si="1"/>
        <v>Compact</v>
      </c>
      <c r="AI48" s="14">
        <f t="shared" si="2"/>
        <v>0.5</v>
      </c>
      <c r="AJ48" s="14">
        <f t="shared" si="0"/>
        <v>0</v>
      </c>
      <c r="AK48" s="14">
        <f t="shared" si="3"/>
        <v>0</v>
      </c>
      <c r="AL48" s="68">
        <f t="shared" si="4"/>
        <v>0</v>
      </c>
    </row>
    <row r="49" spans="2:38" hidden="1" x14ac:dyDescent="0.3">
      <c r="B49" s="14">
        <v>2242246</v>
      </c>
      <c r="C49" s="14" t="s">
        <v>228</v>
      </c>
      <c r="D49" s="14" t="s">
        <v>1443</v>
      </c>
      <c r="E49" s="14" t="s">
        <v>1443</v>
      </c>
      <c r="F49" s="14"/>
      <c r="G49" s="69">
        <v>825000000000</v>
      </c>
      <c r="H49" s="14" t="s">
        <v>1410</v>
      </c>
      <c r="I49" s="14"/>
      <c r="J49" s="14">
        <v>240</v>
      </c>
      <c r="K49" s="14">
        <v>4</v>
      </c>
      <c r="L49" s="14">
        <v>34</v>
      </c>
      <c r="M49" s="14">
        <v>24</v>
      </c>
      <c r="N49" s="14">
        <v>25</v>
      </c>
      <c r="O49" s="14">
        <v>2.73</v>
      </c>
      <c r="P49" s="14">
        <v>311</v>
      </c>
      <c r="Q49" s="14">
        <v>30</v>
      </c>
      <c r="R49" s="14" t="s">
        <v>1439</v>
      </c>
      <c r="S49" s="14" t="s">
        <v>1440</v>
      </c>
      <c r="T49" s="14" t="s">
        <v>18</v>
      </c>
      <c r="U49" s="14" t="s">
        <v>915</v>
      </c>
      <c r="V49" s="14"/>
      <c r="W49" s="14"/>
      <c r="X49" s="14"/>
      <c r="Y49" s="14"/>
      <c r="Z49" s="14" t="s">
        <v>912</v>
      </c>
      <c r="AA49" s="14" t="s">
        <v>1441</v>
      </c>
      <c r="AB49" s="67">
        <v>42171</v>
      </c>
      <c r="AC49" s="67">
        <v>42075</v>
      </c>
      <c r="AD49" s="14" t="s">
        <v>1294</v>
      </c>
      <c r="AE49" s="14" t="s">
        <v>1444</v>
      </c>
      <c r="AF49" s="14" t="s">
        <v>915</v>
      </c>
      <c r="AG49" s="14"/>
      <c r="AH49" s="14" t="str">
        <f t="shared" si="1"/>
        <v>Compact</v>
      </c>
      <c r="AI49" s="14">
        <f t="shared" si="2"/>
        <v>0.5</v>
      </c>
      <c r="AJ49" s="14">
        <f t="shared" si="0"/>
        <v>0</v>
      </c>
      <c r="AK49" s="14">
        <f t="shared" si="3"/>
        <v>0</v>
      </c>
      <c r="AL49" s="68">
        <f t="shared" si="4"/>
        <v>0</v>
      </c>
    </row>
    <row r="50" spans="2:38" hidden="1" x14ac:dyDescent="0.3">
      <c r="B50" s="14">
        <v>2333960</v>
      </c>
      <c r="C50" s="14" t="s">
        <v>228</v>
      </c>
      <c r="D50" s="14" t="s">
        <v>161</v>
      </c>
      <c r="E50" s="14" t="s">
        <v>161</v>
      </c>
      <c r="F50" s="14"/>
      <c r="G50" s="73">
        <v>8.2522595234382497E+23</v>
      </c>
      <c r="H50" s="14" t="s">
        <v>1410</v>
      </c>
      <c r="I50" s="14"/>
      <c r="J50" s="14">
        <v>240</v>
      </c>
      <c r="K50" s="14">
        <v>4</v>
      </c>
      <c r="L50" s="14">
        <v>34</v>
      </c>
      <c r="M50" s="14">
        <v>23.6</v>
      </c>
      <c r="N50" s="14">
        <v>25</v>
      </c>
      <c r="O50" s="14">
        <v>2.73</v>
      </c>
      <c r="P50" s="14">
        <v>311</v>
      </c>
      <c r="Q50" s="14">
        <v>31</v>
      </c>
      <c r="R50" s="14" t="s">
        <v>1445</v>
      </c>
      <c r="S50" s="14" t="s">
        <v>1446</v>
      </c>
      <c r="T50" s="14" t="s">
        <v>18</v>
      </c>
      <c r="U50" s="14" t="s">
        <v>912</v>
      </c>
      <c r="V50" s="14"/>
      <c r="W50" s="14"/>
      <c r="X50" s="14"/>
      <c r="Y50" s="14"/>
      <c r="Z50" s="14" t="s">
        <v>912</v>
      </c>
      <c r="AA50" s="14" t="s">
        <v>1447</v>
      </c>
      <c r="AB50" s="67">
        <v>43709</v>
      </c>
      <c r="AC50" s="67">
        <v>43522</v>
      </c>
      <c r="AD50" s="14" t="s">
        <v>1294</v>
      </c>
      <c r="AE50" s="14" t="s">
        <v>1448</v>
      </c>
      <c r="AF50" s="14" t="s">
        <v>915</v>
      </c>
      <c r="AG50" s="14"/>
      <c r="AH50" s="14" t="str">
        <f t="shared" si="1"/>
        <v>Compact</v>
      </c>
      <c r="AI50" s="14">
        <f t="shared" si="2"/>
        <v>0.51666666666666672</v>
      </c>
      <c r="AJ50" s="14">
        <f t="shared" si="0"/>
        <v>0</v>
      </c>
      <c r="AK50" s="14">
        <f t="shared" si="3"/>
        <v>0</v>
      </c>
      <c r="AL50" s="68">
        <f t="shared" si="4"/>
        <v>0</v>
      </c>
    </row>
    <row r="51" spans="2:38" hidden="1" x14ac:dyDescent="0.3">
      <c r="B51" s="14">
        <v>2292846</v>
      </c>
      <c r="C51" s="14" t="s">
        <v>1449</v>
      </c>
      <c r="D51" s="14" t="s">
        <v>1450</v>
      </c>
      <c r="E51" s="14" t="s">
        <v>1450</v>
      </c>
      <c r="F51" s="14"/>
      <c r="G51" s="69">
        <v>883000000000</v>
      </c>
      <c r="H51" s="14" t="s">
        <v>119</v>
      </c>
      <c r="I51" s="14"/>
      <c r="J51" s="14"/>
      <c r="K51" s="14">
        <v>7.4</v>
      </c>
      <c r="L51" s="14">
        <v>34</v>
      </c>
      <c r="M51" s="14">
        <v>24</v>
      </c>
      <c r="N51" s="14">
        <v>25</v>
      </c>
      <c r="O51" s="14">
        <v>3.93</v>
      </c>
      <c r="P51" s="14">
        <v>608</v>
      </c>
      <c r="Q51" s="14">
        <v>76</v>
      </c>
      <c r="R51" s="14" t="s">
        <v>1451</v>
      </c>
      <c r="S51" s="14" t="s">
        <v>1452</v>
      </c>
      <c r="T51" s="14" t="s">
        <v>900</v>
      </c>
      <c r="U51" s="14" t="s">
        <v>915</v>
      </c>
      <c r="V51" s="14"/>
      <c r="W51" s="14"/>
      <c r="X51" s="14"/>
      <c r="Y51" s="14"/>
      <c r="Z51" s="14" t="s">
        <v>912</v>
      </c>
      <c r="AA51" s="14" t="s">
        <v>1453</v>
      </c>
      <c r="AB51" s="67">
        <v>42807</v>
      </c>
      <c r="AC51" s="67">
        <v>42762</v>
      </c>
      <c r="AD51" s="14" t="s">
        <v>1288</v>
      </c>
      <c r="AE51" s="14" t="s">
        <v>1454</v>
      </c>
      <c r="AF51" s="14" t="s">
        <v>915</v>
      </c>
      <c r="AG51" s="14"/>
      <c r="AH51" s="14" t="str">
        <f t="shared" si="1"/>
        <v>Standard</v>
      </c>
      <c r="AI51" s="14">
        <f t="shared" si="2"/>
        <v>1.2666666666666666</v>
      </c>
      <c r="AJ51" s="14">
        <f t="shared" si="0"/>
        <v>0</v>
      </c>
      <c r="AK51" s="14">
        <f t="shared" si="3"/>
        <v>0</v>
      </c>
      <c r="AL51" s="68">
        <f t="shared" si="4"/>
        <v>0</v>
      </c>
    </row>
    <row r="52" spans="2:38" hidden="1" x14ac:dyDescent="0.3">
      <c r="B52" s="14">
        <v>2324976</v>
      </c>
      <c r="C52" s="14" t="s">
        <v>1449</v>
      </c>
      <c r="D52" s="14" t="s">
        <v>1455</v>
      </c>
      <c r="E52" s="14" t="s">
        <v>1456</v>
      </c>
      <c r="F52" s="14" t="s">
        <v>1457</v>
      </c>
      <c r="G52" s="14">
        <v>84691841562</v>
      </c>
      <c r="H52" s="14" t="s">
        <v>119</v>
      </c>
      <c r="I52" s="14"/>
      <c r="J52" s="14"/>
      <c r="K52" s="14">
        <v>7.5</v>
      </c>
      <c r="L52" s="14">
        <v>39.380000000000003</v>
      </c>
      <c r="M52" s="14">
        <v>27</v>
      </c>
      <c r="N52" s="14">
        <v>33</v>
      </c>
      <c r="O52" s="14">
        <v>3.93</v>
      </c>
      <c r="P52" s="14">
        <v>608</v>
      </c>
      <c r="Q52" s="14">
        <v>59</v>
      </c>
      <c r="R52" s="14" t="s">
        <v>1458</v>
      </c>
      <c r="S52" s="14" t="s">
        <v>1287</v>
      </c>
      <c r="T52" s="14" t="s">
        <v>900</v>
      </c>
      <c r="U52" s="14" t="s">
        <v>915</v>
      </c>
      <c r="V52" s="14"/>
      <c r="W52" s="14"/>
      <c r="X52" s="14"/>
      <c r="Y52" s="14"/>
      <c r="Z52" s="14"/>
      <c r="AA52" s="14"/>
      <c r="AB52" s="67">
        <v>43346</v>
      </c>
      <c r="AC52" s="67">
        <v>43333</v>
      </c>
      <c r="AD52" s="14" t="s">
        <v>1288</v>
      </c>
      <c r="AE52" s="14" t="s">
        <v>1459</v>
      </c>
      <c r="AF52" s="14" t="s">
        <v>915</v>
      </c>
      <c r="AG52" s="14"/>
      <c r="AH52" s="14" t="str">
        <f t="shared" si="1"/>
        <v>Standard</v>
      </c>
      <c r="AI52" s="14">
        <f t="shared" si="2"/>
        <v>0.98333333333333328</v>
      </c>
      <c r="AJ52" s="14">
        <f t="shared" si="0"/>
        <v>0</v>
      </c>
      <c r="AK52" s="14">
        <f t="shared" si="3"/>
        <v>0</v>
      </c>
      <c r="AL52" s="68">
        <f t="shared" si="4"/>
        <v>0</v>
      </c>
    </row>
    <row r="53" spans="2:38" hidden="1" x14ac:dyDescent="0.3">
      <c r="B53" s="14">
        <v>2324982</v>
      </c>
      <c r="C53" s="14" t="s">
        <v>1449</v>
      </c>
      <c r="D53" s="14" t="s">
        <v>1455</v>
      </c>
      <c r="E53" s="14" t="s">
        <v>1460</v>
      </c>
      <c r="F53" s="14" t="s">
        <v>1461</v>
      </c>
      <c r="G53" s="14">
        <v>84691841531</v>
      </c>
      <c r="H53" s="14" t="s">
        <v>119</v>
      </c>
      <c r="I53" s="14"/>
      <c r="J53" s="14"/>
      <c r="K53" s="14">
        <v>7.5</v>
      </c>
      <c r="L53" s="14">
        <v>39.380000000000003</v>
      </c>
      <c r="M53" s="14">
        <v>27</v>
      </c>
      <c r="N53" s="14">
        <v>33</v>
      </c>
      <c r="O53" s="14">
        <v>3.93</v>
      </c>
      <c r="P53" s="14">
        <v>608</v>
      </c>
      <c r="Q53" s="14">
        <v>59</v>
      </c>
      <c r="R53" s="14" t="s">
        <v>1458</v>
      </c>
      <c r="S53" s="14" t="s">
        <v>1287</v>
      </c>
      <c r="T53" s="14" t="s">
        <v>900</v>
      </c>
      <c r="U53" s="14" t="s">
        <v>915</v>
      </c>
      <c r="V53" s="14"/>
      <c r="W53" s="14"/>
      <c r="X53" s="14"/>
      <c r="Y53" s="14"/>
      <c r="Z53" s="14"/>
      <c r="AA53" s="14"/>
      <c r="AB53" s="67">
        <v>43346</v>
      </c>
      <c r="AC53" s="67">
        <v>43333</v>
      </c>
      <c r="AD53" s="14" t="s">
        <v>1288</v>
      </c>
      <c r="AE53" s="14" t="s">
        <v>1462</v>
      </c>
      <c r="AF53" s="14" t="s">
        <v>915</v>
      </c>
      <c r="AG53" s="14"/>
      <c r="AH53" s="14" t="str">
        <f t="shared" si="1"/>
        <v>Standard</v>
      </c>
      <c r="AI53" s="14">
        <f t="shared" si="2"/>
        <v>0.98333333333333328</v>
      </c>
      <c r="AJ53" s="14">
        <f t="shared" si="0"/>
        <v>0</v>
      </c>
      <c r="AK53" s="14">
        <f t="shared" si="3"/>
        <v>0</v>
      </c>
      <c r="AL53" s="68">
        <f t="shared" si="4"/>
        <v>0</v>
      </c>
    </row>
    <row r="54" spans="2:38" hidden="1" x14ac:dyDescent="0.3">
      <c r="B54" s="14">
        <v>2325256</v>
      </c>
      <c r="C54" s="14" t="s">
        <v>1449</v>
      </c>
      <c r="D54" s="14" t="s">
        <v>1463</v>
      </c>
      <c r="E54" s="14" t="s">
        <v>1464</v>
      </c>
      <c r="F54" s="14" t="s">
        <v>1465</v>
      </c>
      <c r="G54" s="14">
        <v>84691841579</v>
      </c>
      <c r="H54" s="14" t="s">
        <v>1305</v>
      </c>
      <c r="I54" s="14"/>
      <c r="J54" s="14"/>
      <c r="K54" s="14">
        <v>7.5</v>
      </c>
      <c r="L54" s="14">
        <v>39.380000000000003</v>
      </c>
      <c r="M54" s="14">
        <v>27</v>
      </c>
      <c r="N54" s="14">
        <v>33</v>
      </c>
      <c r="O54" s="14">
        <v>3.48</v>
      </c>
      <c r="P54" s="14">
        <v>687</v>
      </c>
      <c r="Q54" s="14">
        <v>64</v>
      </c>
      <c r="R54" s="14" t="s">
        <v>1458</v>
      </c>
      <c r="S54" s="14" t="s">
        <v>1287</v>
      </c>
      <c r="T54" s="14" t="s">
        <v>900</v>
      </c>
      <c r="U54" s="14" t="s">
        <v>915</v>
      </c>
      <c r="V54" s="14"/>
      <c r="W54" s="14"/>
      <c r="X54" s="14"/>
      <c r="Y54" s="14"/>
      <c r="Z54" s="14"/>
      <c r="AA54" s="14"/>
      <c r="AB54" s="67">
        <v>43346</v>
      </c>
      <c r="AC54" s="67">
        <v>43333</v>
      </c>
      <c r="AD54" s="14" t="s">
        <v>1288</v>
      </c>
      <c r="AE54" s="14" t="s">
        <v>1466</v>
      </c>
      <c r="AF54" s="14" t="s">
        <v>915</v>
      </c>
      <c r="AG54" s="14"/>
      <c r="AH54" s="14" t="str">
        <f t="shared" si="1"/>
        <v>Standard</v>
      </c>
      <c r="AI54" s="14">
        <f t="shared" si="2"/>
        <v>1.0666666666666667</v>
      </c>
      <c r="AJ54" s="14">
        <f t="shared" si="0"/>
        <v>0</v>
      </c>
      <c r="AK54" s="14">
        <f t="shared" si="3"/>
        <v>0</v>
      </c>
      <c r="AL54" s="68">
        <f t="shared" si="4"/>
        <v>0</v>
      </c>
    </row>
    <row r="55" spans="2:38" hidden="1" x14ac:dyDescent="0.3">
      <c r="B55" s="14">
        <v>2325257</v>
      </c>
      <c r="C55" s="14" t="s">
        <v>1449</v>
      </c>
      <c r="D55" s="14" t="s">
        <v>1463</v>
      </c>
      <c r="E55" s="14" t="s">
        <v>1467</v>
      </c>
      <c r="F55" s="14" t="s">
        <v>1468</v>
      </c>
      <c r="G55" s="14">
        <v>84691841548</v>
      </c>
      <c r="H55" s="14" t="s">
        <v>1305</v>
      </c>
      <c r="I55" s="14"/>
      <c r="J55" s="14"/>
      <c r="K55" s="14">
        <v>7.5</v>
      </c>
      <c r="L55" s="14">
        <v>39.380000000000003</v>
      </c>
      <c r="M55" s="14">
        <v>27</v>
      </c>
      <c r="N55" s="14">
        <v>33</v>
      </c>
      <c r="O55" s="14">
        <v>3.48</v>
      </c>
      <c r="P55" s="14">
        <v>687</v>
      </c>
      <c r="Q55" s="14">
        <v>64</v>
      </c>
      <c r="R55" s="14" t="s">
        <v>1458</v>
      </c>
      <c r="S55" s="14" t="s">
        <v>1287</v>
      </c>
      <c r="T55" s="14" t="s">
        <v>900</v>
      </c>
      <c r="U55" s="14" t="s">
        <v>915</v>
      </c>
      <c r="V55" s="14"/>
      <c r="W55" s="14"/>
      <c r="X55" s="14"/>
      <c r="Y55" s="14"/>
      <c r="Z55" s="14"/>
      <c r="AA55" s="14"/>
      <c r="AB55" s="67">
        <v>43346</v>
      </c>
      <c r="AC55" s="67">
        <v>43333</v>
      </c>
      <c r="AD55" s="14" t="s">
        <v>1288</v>
      </c>
      <c r="AE55" s="14" t="s">
        <v>1469</v>
      </c>
      <c r="AF55" s="14" t="s">
        <v>915</v>
      </c>
      <c r="AG55" s="14"/>
      <c r="AH55" s="14" t="str">
        <f t="shared" si="1"/>
        <v>Standard</v>
      </c>
      <c r="AI55" s="14">
        <f t="shared" si="2"/>
        <v>1.0666666666666667</v>
      </c>
      <c r="AJ55" s="14">
        <f t="shared" si="0"/>
        <v>0</v>
      </c>
      <c r="AK55" s="14">
        <f t="shared" si="3"/>
        <v>0</v>
      </c>
      <c r="AL55" s="68">
        <f t="shared" si="4"/>
        <v>0</v>
      </c>
    </row>
    <row r="56" spans="2:38" hidden="1" x14ac:dyDescent="0.3">
      <c r="B56" s="14">
        <v>2286359</v>
      </c>
      <c r="C56" s="14" t="s">
        <v>94</v>
      </c>
      <c r="D56" s="14" t="s">
        <v>1470</v>
      </c>
      <c r="E56" s="14" t="s">
        <v>1470</v>
      </c>
      <c r="F56" s="14"/>
      <c r="G56" s="14">
        <v>12505386992</v>
      </c>
      <c r="H56" s="14" t="s">
        <v>119</v>
      </c>
      <c r="I56" s="14"/>
      <c r="J56" s="14"/>
      <c r="K56" s="14">
        <v>8</v>
      </c>
      <c r="L56" s="14">
        <v>38</v>
      </c>
      <c r="M56" s="14">
        <v>0</v>
      </c>
      <c r="N56" s="14">
        <v>31.25</v>
      </c>
      <c r="O56" s="14">
        <v>3.93</v>
      </c>
      <c r="P56" s="14">
        <v>608</v>
      </c>
      <c r="Q56" s="14">
        <v>50</v>
      </c>
      <c r="R56" s="14" t="s">
        <v>1471</v>
      </c>
      <c r="S56" s="14" t="s">
        <v>1472</v>
      </c>
      <c r="T56" s="14" t="s">
        <v>900</v>
      </c>
      <c r="U56" s="14" t="s">
        <v>915</v>
      </c>
      <c r="V56" s="14"/>
      <c r="W56" s="14"/>
      <c r="X56" s="14"/>
      <c r="Y56" s="14"/>
      <c r="Z56" s="14" t="s">
        <v>912</v>
      </c>
      <c r="AA56" s="14" t="s">
        <v>1473</v>
      </c>
      <c r="AB56" s="67">
        <v>42737</v>
      </c>
      <c r="AC56" s="67">
        <v>42720</v>
      </c>
      <c r="AD56" s="14" t="s">
        <v>1298</v>
      </c>
      <c r="AE56" s="14" t="s">
        <v>1474</v>
      </c>
      <c r="AF56" s="14" t="s">
        <v>915</v>
      </c>
      <c r="AG56" s="14"/>
      <c r="AH56" s="14" t="str">
        <f t="shared" si="1"/>
        <v>Standard</v>
      </c>
      <c r="AI56" s="14">
        <f t="shared" si="2"/>
        <v>0.83333333333333337</v>
      </c>
      <c r="AJ56" s="14">
        <f t="shared" si="0"/>
        <v>0</v>
      </c>
      <c r="AK56" s="14">
        <f t="shared" si="3"/>
        <v>0</v>
      </c>
      <c r="AL56" s="68">
        <f t="shared" si="4"/>
        <v>0</v>
      </c>
    </row>
    <row r="57" spans="2:38" hidden="1" x14ac:dyDescent="0.3">
      <c r="B57" s="14">
        <v>2286360</v>
      </c>
      <c r="C57" s="14" t="s">
        <v>94</v>
      </c>
      <c r="D57" s="14" t="s">
        <v>1475</v>
      </c>
      <c r="E57" s="14" t="s">
        <v>1475</v>
      </c>
      <c r="F57" s="14"/>
      <c r="G57" s="14">
        <v>12505386985</v>
      </c>
      <c r="H57" s="14" t="s">
        <v>119</v>
      </c>
      <c r="I57" s="14"/>
      <c r="J57" s="14"/>
      <c r="K57" s="14">
        <v>8</v>
      </c>
      <c r="L57" s="14">
        <v>38</v>
      </c>
      <c r="M57" s="14">
        <v>0</v>
      </c>
      <c r="N57" s="14">
        <v>31.25</v>
      </c>
      <c r="O57" s="14">
        <v>3.93</v>
      </c>
      <c r="P57" s="14">
        <v>608</v>
      </c>
      <c r="Q57" s="14">
        <v>50</v>
      </c>
      <c r="R57" s="14" t="s">
        <v>1471</v>
      </c>
      <c r="S57" s="14" t="s">
        <v>1472</v>
      </c>
      <c r="T57" s="14" t="s">
        <v>900</v>
      </c>
      <c r="U57" s="14" t="s">
        <v>915</v>
      </c>
      <c r="V57" s="14"/>
      <c r="W57" s="14"/>
      <c r="X57" s="14"/>
      <c r="Y57" s="14"/>
      <c r="Z57" s="14" t="s">
        <v>912</v>
      </c>
      <c r="AA57" s="14" t="s">
        <v>1473</v>
      </c>
      <c r="AB57" s="67">
        <v>42737</v>
      </c>
      <c r="AC57" s="67">
        <v>42720</v>
      </c>
      <c r="AD57" s="14" t="s">
        <v>1288</v>
      </c>
      <c r="AE57" s="14" t="s">
        <v>1476</v>
      </c>
      <c r="AF57" s="14" t="s">
        <v>915</v>
      </c>
      <c r="AG57" s="14"/>
      <c r="AH57" s="14" t="str">
        <f t="shared" si="1"/>
        <v>Standard</v>
      </c>
      <c r="AI57" s="14">
        <f t="shared" si="2"/>
        <v>0.83333333333333337</v>
      </c>
      <c r="AJ57" s="14">
        <f t="shared" si="0"/>
        <v>0</v>
      </c>
      <c r="AK57" s="14">
        <f t="shared" si="3"/>
        <v>0</v>
      </c>
      <c r="AL57" s="68">
        <f t="shared" si="4"/>
        <v>0</v>
      </c>
    </row>
    <row r="58" spans="2:38" hidden="1" x14ac:dyDescent="0.3">
      <c r="B58" s="14">
        <v>2286361</v>
      </c>
      <c r="C58" s="14" t="s">
        <v>94</v>
      </c>
      <c r="D58" s="14" t="s">
        <v>1477</v>
      </c>
      <c r="E58" s="14" t="s">
        <v>1477</v>
      </c>
      <c r="F58" s="14"/>
      <c r="G58" s="14">
        <v>12505387005</v>
      </c>
      <c r="H58" s="14" t="s">
        <v>1305</v>
      </c>
      <c r="I58" s="14"/>
      <c r="J58" s="14"/>
      <c r="K58" s="14">
        <v>8</v>
      </c>
      <c r="L58" s="14">
        <v>38</v>
      </c>
      <c r="M58" s="14">
        <v>0</v>
      </c>
      <c r="N58" s="14">
        <v>31.25</v>
      </c>
      <c r="O58" s="14">
        <v>3.48</v>
      </c>
      <c r="P58" s="14">
        <v>687</v>
      </c>
      <c r="Q58" s="14">
        <v>54</v>
      </c>
      <c r="R58" s="14" t="s">
        <v>1471</v>
      </c>
      <c r="S58" s="14" t="s">
        <v>1472</v>
      </c>
      <c r="T58" s="14" t="s">
        <v>900</v>
      </c>
      <c r="U58" s="14" t="s">
        <v>915</v>
      </c>
      <c r="V58" s="14"/>
      <c r="W58" s="14"/>
      <c r="X58" s="14"/>
      <c r="Y58" s="14"/>
      <c r="Z58" s="14" t="s">
        <v>912</v>
      </c>
      <c r="AA58" s="14" t="s">
        <v>1473</v>
      </c>
      <c r="AB58" s="67">
        <v>42737</v>
      </c>
      <c r="AC58" s="67">
        <v>42720</v>
      </c>
      <c r="AD58" s="14" t="s">
        <v>1294</v>
      </c>
      <c r="AE58" s="14" t="s">
        <v>1478</v>
      </c>
      <c r="AF58" s="14" t="s">
        <v>915</v>
      </c>
      <c r="AG58" s="14"/>
      <c r="AH58" s="14" t="str">
        <f t="shared" si="1"/>
        <v>Standard</v>
      </c>
      <c r="AI58" s="14">
        <f t="shared" si="2"/>
        <v>0.9</v>
      </c>
      <c r="AJ58" s="14">
        <f t="shared" si="0"/>
        <v>0</v>
      </c>
      <c r="AK58" s="14">
        <f t="shared" si="3"/>
        <v>0</v>
      </c>
      <c r="AL58" s="68">
        <f t="shared" si="4"/>
        <v>0</v>
      </c>
    </row>
    <row r="59" spans="2:38" hidden="1" x14ac:dyDescent="0.3">
      <c r="B59" s="14">
        <v>2260139</v>
      </c>
      <c r="C59" s="14" t="s">
        <v>94</v>
      </c>
      <c r="D59" s="14" t="s">
        <v>1479</v>
      </c>
      <c r="E59" s="14" t="s">
        <v>1479</v>
      </c>
      <c r="F59" s="14"/>
      <c r="G59" s="14">
        <v>1</v>
      </c>
      <c r="H59" s="14" t="s">
        <v>119</v>
      </c>
      <c r="I59" s="14"/>
      <c r="J59" s="14"/>
      <c r="K59" s="14">
        <v>8</v>
      </c>
      <c r="L59" s="14">
        <v>38</v>
      </c>
      <c r="M59" s="14">
        <v>27.13</v>
      </c>
      <c r="N59" s="14">
        <v>31.25</v>
      </c>
      <c r="O59" s="14">
        <v>3.93</v>
      </c>
      <c r="P59" s="14">
        <v>608</v>
      </c>
      <c r="Q59" s="14">
        <v>50</v>
      </c>
      <c r="R59" s="14" t="s">
        <v>1480</v>
      </c>
      <c r="S59" s="14" t="s">
        <v>1472</v>
      </c>
      <c r="T59" s="14" t="s">
        <v>900</v>
      </c>
      <c r="U59" s="14" t="s">
        <v>915</v>
      </c>
      <c r="V59" s="14"/>
      <c r="W59" s="14"/>
      <c r="X59" s="14"/>
      <c r="Y59" s="14"/>
      <c r="Z59" s="14" t="s">
        <v>915</v>
      </c>
      <c r="AA59" s="14"/>
      <c r="AB59" s="67">
        <v>42409</v>
      </c>
      <c r="AC59" s="67">
        <v>42419</v>
      </c>
      <c r="AD59" s="14" t="s">
        <v>1298</v>
      </c>
      <c r="AE59" s="14" t="s">
        <v>1481</v>
      </c>
      <c r="AF59" s="14" t="s">
        <v>915</v>
      </c>
      <c r="AG59" s="14"/>
      <c r="AH59" s="14" t="str">
        <f t="shared" si="1"/>
        <v>Standard</v>
      </c>
      <c r="AI59" s="14">
        <f t="shared" si="2"/>
        <v>0.83333333333333337</v>
      </c>
      <c r="AJ59" s="14">
        <f t="shared" si="0"/>
        <v>0</v>
      </c>
      <c r="AK59" s="14">
        <f t="shared" si="3"/>
        <v>0</v>
      </c>
      <c r="AL59" s="68">
        <f t="shared" si="4"/>
        <v>0</v>
      </c>
    </row>
    <row r="60" spans="2:38" hidden="1" x14ac:dyDescent="0.3">
      <c r="B60" s="14">
        <v>2310931</v>
      </c>
      <c r="C60" s="14" t="s">
        <v>94</v>
      </c>
      <c r="D60" s="14" t="s">
        <v>1482</v>
      </c>
      <c r="E60" s="14" t="s">
        <v>1482</v>
      </c>
      <c r="F60" s="14"/>
      <c r="G60" s="14">
        <v>12505387319</v>
      </c>
      <c r="H60" s="14" t="s">
        <v>119</v>
      </c>
      <c r="I60" s="14"/>
      <c r="J60" s="14"/>
      <c r="K60" s="14">
        <v>8</v>
      </c>
      <c r="L60" s="14">
        <v>38</v>
      </c>
      <c r="M60" s="14">
        <v>27.13</v>
      </c>
      <c r="N60" s="14">
        <v>31.25</v>
      </c>
      <c r="O60" s="14">
        <v>3.93</v>
      </c>
      <c r="P60" s="14">
        <v>608</v>
      </c>
      <c r="Q60" s="14">
        <v>50</v>
      </c>
      <c r="R60" s="14" t="s">
        <v>1480</v>
      </c>
      <c r="S60" s="14" t="s">
        <v>1472</v>
      </c>
      <c r="T60" s="14" t="s">
        <v>900</v>
      </c>
      <c r="U60" s="14" t="s">
        <v>915</v>
      </c>
      <c r="V60" s="14"/>
      <c r="W60" s="14"/>
      <c r="X60" s="14"/>
      <c r="Y60" s="14"/>
      <c r="Z60" s="14" t="s">
        <v>912</v>
      </c>
      <c r="AA60" s="14" t="s">
        <v>1483</v>
      </c>
      <c r="AB60" s="67">
        <v>43137</v>
      </c>
      <c r="AC60" s="67">
        <v>43153</v>
      </c>
      <c r="AD60" s="14" t="s">
        <v>1298</v>
      </c>
      <c r="AE60" s="14" t="s">
        <v>1484</v>
      </c>
      <c r="AF60" s="14" t="s">
        <v>915</v>
      </c>
      <c r="AG60" s="14"/>
      <c r="AH60" s="14" t="str">
        <f t="shared" si="1"/>
        <v>Standard</v>
      </c>
      <c r="AI60" s="14">
        <f t="shared" si="2"/>
        <v>0.83333333333333337</v>
      </c>
      <c r="AJ60" s="14">
        <f t="shared" si="0"/>
        <v>0</v>
      </c>
      <c r="AK60" s="14">
        <f t="shared" si="3"/>
        <v>0</v>
      </c>
      <c r="AL60" s="68">
        <f t="shared" si="4"/>
        <v>0</v>
      </c>
    </row>
    <row r="61" spans="2:38" hidden="1" x14ac:dyDescent="0.3">
      <c r="B61" s="14">
        <v>2260144</v>
      </c>
      <c r="C61" s="14" t="s">
        <v>94</v>
      </c>
      <c r="D61" s="14" t="s">
        <v>1485</v>
      </c>
      <c r="E61" s="14" t="s">
        <v>1485</v>
      </c>
      <c r="F61" s="14"/>
      <c r="G61" s="14">
        <v>1</v>
      </c>
      <c r="H61" s="14" t="s">
        <v>119</v>
      </c>
      <c r="I61" s="14"/>
      <c r="J61" s="14"/>
      <c r="K61" s="14">
        <v>8</v>
      </c>
      <c r="L61" s="14">
        <v>38</v>
      </c>
      <c r="M61" s="14">
        <v>27.13</v>
      </c>
      <c r="N61" s="14">
        <v>31.25</v>
      </c>
      <c r="O61" s="14">
        <v>3.93</v>
      </c>
      <c r="P61" s="14">
        <v>608</v>
      </c>
      <c r="Q61" s="14">
        <v>50</v>
      </c>
      <c r="R61" s="14" t="s">
        <v>1480</v>
      </c>
      <c r="S61" s="14" t="s">
        <v>1472</v>
      </c>
      <c r="T61" s="14" t="s">
        <v>900</v>
      </c>
      <c r="U61" s="14" t="s">
        <v>915</v>
      </c>
      <c r="V61" s="14"/>
      <c r="W61" s="14"/>
      <c r="X61" s="14"/>
      <c r="Y61" s="14"/>
      <c r="Z61" s="14" t="s">
        <v>912</v>
      </c>
      <c r="AA61" s="14" t="s">
        <v>1486</v>
      </c>
      <c r="AB61" s="67">
        <v>42409</v>
      </c>
      <c r="AC61" s="67">
        <v>42419</v>
      </c>
      <c r="AD61" s="14" t="s">
        <v>1298</v>
      </c>
      <c r="AE61" s="14" t="s">
        <v>1487</v>
      </c>
      <c r="AF61" s="14" t="s">
        <v>915</v>
      </c>
      <c r="AG61" s="14"/>
      <c r="AH61" s="14" t="str">
        <f t="shared" si="1"/>
        <v>Standard</v>
      </c>
      <c r="AI61" s="14">
        <f t="shared" si="2"/>
        <v>0.83333333333333337</v>
      </c>
      <c r="AJ61" s="14">
        <f t="shared" si="0"/>
        <v>0</v>
      </c>
      <c r="AK61" s="14">
        <f t="shared" si="3"/>
        <v>0</v>
      </c>
      <c r="AL61" s="68">
        <f t="shared" si="4"/>
        <v>0</v>
      </c>
    </row>
    <row r="62" spans="2:38" hidden="1" x14ac:dyDescent="0.3">
      <c r="B62" s="14">
        <v>2310932</v>
      </c>
      <c r="C62" s="14" t="s">
        <v>94</v>
      </c>
      <c r="D62" s="14" t="s">
        <v>1488</v>
      </c>
      <c r="E62" s="14" t="s">
        <v>1488</v>
      </c>
      <c r="F62" s="14"/>
      <c r="G62" s="14">
        <v>12505387340</v>
      </c>
      <c r="H62" s="14" t="s">
        <v>119</v>
      </c>
      <c r="I62" s="14"/>
      <c r="J62" s="14"/>
      <c r="K62" s="14">
        <v>8</v>
      </c>
      <c r="L62" s="14">
        <v>38</v>
      </c>
      <c r="M62" s="14">
        <v>27.13</v>
      </c>
      <c r="N62" s="14">
        <v>31.25</v>
      </c>
      <c r="O62" s="14">
        <v>3.93</v>
      </c>
      <c r="P62" s="14">
        <v>608</v>
      </c>
      <c r="Q62" s="14">
        <v>50</v>
      </c>
      <c r="R62" s="14" t="s">
        <v>1480</v>
      </c>
      <c r="S62" s="14" t="s">
        <v>1472</v>
      </c>
      <c r="T62" s="14" t="s">
        <v>900</v>
      </c>
      <c r="U62" s="14" t="s">
        <v>915</v>
      </c>
      <c r="V62" s="14"/>
      <c r="W62" s="14"/>
      <c r="X62" s="14"/>
      <c r="Y62" s="14"/>
      <c r="Z62" s="14" t="s">
        <v>912</v>
      </c>
      <c r="AA62" s="14" t="s">
        <v>1489</v>
      </c>
      <c r="AB62" s="67">
        <v>43137</v>
      </c>
      <c r="AC62" s="67">
        <v>43153</v>
      </c>
      <c r="AD62" s="14" t="s">
        <v>1298</v>
      </c>
      <c r="AE62" s="14" t="s">
        <v>1490</v>
      </c>
      <c r="AF62" s="14" t="s">
        <v>915</v>
      </c>
      <c r="AG62" s="14"/>
      <c r="AH62" s="14" t="str">
        <f t="shared" si="1"/>
        <v>Standard</v>
      </c>
      <c r="AI62" s="14">
        <f t="shared" si="2"/>
        <v>0.83333333333333337</v>
      </c>
      <c r="AJ62" s="14">
        <f t="shared" si="0"/>
        <v>0</v>
      </c>
      <c r="AK62" s="14">
        <f t="shared" si="3"/>
        <v>0</v>
      </c>
      <c r="AL62" s="68">
        <f t="shared" si="4"/>
        <v>0</v>
      </c>
    </row>
    <row r="63" spans="2:38" hidden="1" x14ac:dyDescent="0.3">
      <c r="B63" s="14">
        <v>2260140</v>
      </c>
      <c r="C63" s="14" t="s">
        <v>94</v>
      </c>
      <c r="D63" s="14" t="s">
        <v>1491</v>
      </c>
      <c r="E63" s="14" t="s">
        <v>1491</v>
      </c>
      <c r="F63" s="14"/>
      <c r="G63" s="14">
        <v>1</v>
      </c>
      <c r="H63" s="14" t="s">
        <v>119</v>
      </c>
      <c r="I63" s="14"/>
      <c r="J63" s="14"/>
      <c r="K63" s="14">
        <v>8</v>
      </c>
      <c r="L63" s="14">
        <v>38</v>
      </c>
      <c r="M63" s="14">
        <v>27.13</v>
      </c>
      <c r="N63" s="14">
        <v>31.25</v>
      </c>
      <c r="O63" s="14">
        <v>3.93</v>
      </c>
      <c r="P63" s="14">
        <v>608</v>
      </c>
      <c r="Q63" s="14">
        <v>50</v>
      </c>
      <c r="R63" s="14" t="s">
        <v>1480</v>
      </c>
      <c r="S63" s="14" t="s">
        <v>1472</v>
      </c>
      <c r="T63" s="14" t="s">
        <v>900</v>
      </c>
      <c r="U63" s="14" t="s">
        <v>915</v>
      </c>
      <c r="V63" s="14"/>
      <c r="W63" s="14"/>
      <c r="X63" s="14"/>
      <c r="Y63" s="14"/>
      <c r="Z63" s="14" t="s">
        <v>912</v>
      </c>
      <c r="AA63" s="14" t="s">
        <v>1492</v>
      </c>
      <c r="AB63" s="67">
        <v>42409</v>
      </c>
      <c r="AC63" s="67">
        <v>42419</v>
      </c>
      <c r="AD63" s="14" t="s">
        <v>1298</v>
      </c>
      <c r="AE63" s="14" t="s">
        <v>1493</v>
      </c>
      <c r="AF63" s="14" t="s">
        <v>915</v>
      </c>
      <c r="AG63" s="14"/>
      <c r="AH63" s="14" t="str">
        <f t="shared" si="1"/>
        <v>Standard</v>
      </c>
      <c r="AI63" s="14">
        <f t="shared" si="2"/>
        <v>0.83333333333333337</v>
      </c>
      <c r="AJ63" s="14">
        <f t="shared" si="0"/>
        <v>0</v>
      </c>
      <c r="AK63" s="14">
        <f t="shared" si="3"/>
        <v>0</v>
      </c>
      <c r="AL63" s="68">
        <f t="shared" si="4"/>
        <v>0</v>
      </c>
    </row>
    <row r="64" spans="2:38" hidden="1" x14ac:dyDescent="0.3">
      <c r="B64" s="14">
        <v>2310933</v>
      </c>
      <c r="C64" s="14" t="s">
        <v>94</v>
      </c>
      <c r="D64" s="14" t="s">
        <v>1494</v>
      </c>
      <c r="E64" s="14" t="s">
        <v>1494</v>
      </c>
      <c r="F64" s="14"/>
      <c r="G64" s="14">
        <v>12505387401</v>
      </c>
      <c r="H64" s="14" t="s">
        <v>119</v>
      </c>
      <c r="I64" s="14"/>
      <c r="J64" s="14"/>
      <c r="K64" s="14">
        <v>8</v>
      </c>
      <c r="L64" s="14">
        <v>38</v>
      </c>
      <c r="M64" s="14">
        <v>27.13</v>
      </c>
      <c r="N64" s="14">
        <v>31.25</v>
      </c>
      <c r="O64" s="14">
        <v>3.93</v>
      </c>
      <c r="P64" s="14">
        <v>608</v>
      </c>
      <c r="Q64" s="14">
        <v>50</v>
      </c>
      <c r="R64" s="14" t="s">
        <v>1480</v>
      </c>
      <c r="S64" s="14" t="s">
        <v>1472</v>
      </c>
      <c r="T64" s="14" t="s">
        <v>900</v>
      </c>
      <c r="U64" s="14" t="s">
        <v>915</v>
      </c>
      <c r="V64" s="14"/>
      <c r="W64" s="14"/>
      <c r="X64" s="14"/>
      <c r="Y64" s="14"/>
      <c r="Z64" s="14" t="s">
        <v>912</v>
      </c>
      <c r="AA64" s="14" t="s">
        <v>1495</v>
      </c>
      <c r="AB64" s="67">
        <v>43137</v>
      </c>
      <c r="AC64" s="67">
        <v>43153</v>
      </c>
      <c r="AD64" s="14" t="s">
        <v>1298</v>
      </c>
      <c r="AE64" s="14" t="s">
        <v>1496</v>
      </c>
      <c r="AF64" s="14" t="s">
        <v>915</v>
      </c>
      <c r="AG64" s="14"/>
      <c r="AH64" s="14" t="str">
        <f t="shared" si="1"/>
        <v>Standard</v>
      </c>
      <c r="AI64" s="14">
        <f t="shared" si="2"/>
        <v>0.83333333333333337</v>
      </c>
      <c r="AJ64" s="14">
        <f t="shared" si="0"/>
        <v>0</v>
      </c>
      <c r="AK64" s="14">
        <f t="shared" si="3"/>
        <v>0</v>
      </c>
      <c r="AL64" s="68">
        <f t="shared" si="4"/>
        <v>0</v>
      </c>
    </row>
    <row r="65" spans="2:38" hidden="1" x14ac:dyDescent="0.3">
      <c r="B65" s="14">
        <v>2260141</v>
      </c>
      <c r="C65" s="14" t="s">
        <v>94</v>
      </c>
      <c r="D65" s="14" t="s">
        <v>1497</v>
      </c>
      <c r="E65" s="14" t="s">
        <v>1497</v>
      </c>
      <c r="F65" s="14"/>
      <c r="G65" s="14">
        <v>1</v>
      </c>
      <c r="H65" s="14" t="s">
        <v>119</v>
      </c>
      <c r="I65" s="14"/>
      <c r="J65" s="14"/>
      <c r="K65" s="14">
        <v>8</v>
      </c>
      <c r="L65" s="14">
        <v>38</v>
      </c>
      <c r="M65" s="14">
        <v>27.13</v>
      </c>
      <c r="N65" s="14">
        <v>31.25</v>
      </c>
      <c r="O65" s="14">
        <v>3.93</v>
      </c>
      <c r="P65" s="14">
        <v>608</v>
      </c>
      <c r="Q65" s="14">
        <v>50</v>
      </c>
      <c r="R65" s="14" t="s">
        <v>1480</v>
      </c>
      <c r="S65" s="14" t="s">
        <v>1472</v>
      </c>
      <c r="T65" s="14" t="s">
        <v>900</v>
      </c>
      <c r="U65" s="14" t="s">
        <v>915</v>
      </c>
      <c r="V65" s="14"/>
      <c r="W65" s="14"/>
      <c r="X65" s="14"/>
      <c r="Y65" s="14"/>
      <c r="Z65" s="14" t="s">
        <v>915</v>
      </c>
      <c r="AA65" s="14"/>
      <c r="AB65" s="67">
        <v>42409</v>
      </c>
      <c r="AC65" s="67">
        <v>42419</v>
      </c>
      <c r="AD65" s="14" t="s">
        <v>1288</v>
      </c>
      <c r="AE65" s="14" t="s">
        <v>1498</v>
      </c>
      <c r="AF65" s="14" t="s">
        <v>915</v>
      </c>
      <c r="AG65" s="14"/>
      <c r="AH65" s="14" t="str">
        <f t="shared" si="1"/>
        <v>Standard</v>
      </c>
      <c r="AI65" s="14">
        <f t="shared" si="2"/>
        <v>0.83333333333333337</v>
      </c>
      <c r="AJ65" s="14">
        <f t="shared" si="0"/>
        <v>0</v>
      </c>
      <c r="AK65" s="14">
        <f t="shared" si="3"/>
        <v>0</v>
      </c>
      <c r="AL65" s="68">
        <f t="shared" si="4"/>
        <v>0</v>
      </c>
    </row>
    <row r="66" spans="2:38" hidden="1" x14ac:dyDescent="0.3">
      <c r="B66" s="14">
        <v>2310934</v>
      </c>
      <c r="C66" s="14" t="s">
        <v>94</v>
      </c>
      <c r="D66" s="14" t="s">
        <v>1499</v>
      </c>
      <c r="E66" s="14" t="s">
        <v>1499</v>
      </c>
      <c r="F66" s="14"/>
      <c r="G66" s="14">
        <v>12505387302</v>
      </c>
      <c r="H66" s="14" t="s">
        <v>119</v>
      </c>
      <c r="I66" s="14"/>
      <c r="J66" s="14"/>
      <c r="K66" s="14">
        <v>8</v>
      </c>
      <c r="L66" s="14">
        <v>38</v>
      </c>
      <c r="M66" s="14">
        <v>27.13</v>
      </c>
      <c r="N66" s="14">
        <v>31.25</v>
      </c>
      <c r="O66" s="14">
        <v>3.93</v>
      </c>
      <c r="P66" s="14">
        <v>608</v>
      </c>
      <c r="Q66" s="14">
        <v>50</v>
      </c>
      <c r="R66" s="14" t="s">
        <v>1480</v>
      </c>
      <c r="S66" s="14" t="s">
        <v>1472</v>
      </c>
      <c r="T66" s="14" t="s">
        <v>900</v>
      </c>
      <c r="U66" s="14" t="s">
        <v>915</v>
      </c>
      <c r="V66" s="14"/>
      <c r="W66" s="14"/>
      <c r="X66" s="14"/>
      <c r="Y66" s="14"/>
      <c r="Z66" s="14" t="s">
        <v>912</v>
      </c>
      <c r="AA66" s="14" t="s">
        <v>1483</v>
      </c>
      <c r="AB66" s="67">
        <v>43137</v>
      </c>
      <c r="AC66" s="67">
        <v>43153</v>
      </c>
      <c r="AD66" s="14" t="s">
        <v>1288</v>
      </c>
      <c r="AE66" s="14" t="s">
        <v>1500</v>
      </c>
      <c r="AF66" s="14" t="s">
        <v>915</v>
      </c>
      <c r="AG66" s="14"/>
      <c r="AH66" s="14" t="str">
        <f t="shared" si="1"/>
        <v>Standard</v>
      </c>
      <c r="AI66" s="14">
        <f t="shared" si="2"/>
        <v>0.83333333333333337</v>
      </c>
      <c r="AJ66" s="14">
        <f t="shared" si="0"/>
        <v>0</v>
      </c>
      <c r="AK66" s="14">
        <f t="shared" si="3"/>
        <v>0</v>
      </c>
      <c r="AL66" s="68">
        <f t="shared" si="4"/>
        <v>0</v>
      </c>
    </row>
    <row r="67" spans="2:38" hidden="1" x14ac:dyDescent="0.3">
      <c r="B67" s="14">
        <v>2260142</v>
      </c>
      <c r="C67" s="14" t="s">
        <v>94</v>
      </c>
      <c r="D67" s="14" t="s">
        <v>1501</v>
      </c>
      <c r="E67" s="14" t="s">
        <v>1501</v>
      </c>
      <c r="F67" s="14"/>
      <c r="G67" s="14">
        <v>1</v>
      </c>
      <c r="H67" s="14" t="s">
        <v>119</v>
      </c>
      <c r="I67" s="14"/>
      <c r="J67" s="14"/>
      <c r="K67" s="14">
        <v>8</v>
      </c>
      <c r="L67" s="14">
        <v>38</v>
      </c>
      <c r="M67" s="14">
        <v>27.13</v>
      </c>
      <c r="N67" s="14">
        <v>31.25</v>
      </c>
      <c r="O67" s="14">
        <v>3.93</v>
      </c>
      <c r="P67" s="14">
        <v>608</v>
      </c>
      <c r="Q67" s="14">
        <v>50</v>
      </c>
      <c r="R67" s="14" t="s">
        <v>1480</v>
      </c>
      <c r="S67" s="14" t="s">
        <v>1472</v>
      </c>
      <c r="T67" s="14" t="s">
        <v>900</v>
      </c>
      <c r="U67" s="14" t="s">
        <v>915</v>
      </c>
      <c r="V67" s="14"/>
      <c r="W67" s="14"/>
      <c r="X67" s="14"/>
      <c r="Y67" s="14"/>
      <c r="Z67" s="14" t="s">
        <v>912</v>
      </c>
      <c r="AA67" s="14" t="s">
        <v>1486</v>
      </c>
      <c r="AB67" s="67">
        <v>42409</v>
      </c>
      <c r="AC67" s="67">
        <v>42419</v>
      </c>
      <c r="AD67" s="14" t="s">
        <v>1288</v>
      </c>
      <c r="AE67" s="14" t="s">
        <v>1502</v>
      </c>
      <c r="AF67" s="14" t="s">
        <v>915</v>
      </c>
      <c r="AG67" s="14"/>
      <c r="AH67" s="14" t="str">
        <f t="shared" si="1"/>
        <v>Standard</v>
      </c>
      <c r="AI67" s="14">
        <f t="shared" si="2"/>
        <v>0.83333333333333337</v>
      </c>
      <c r="AJ67" s="14">
        <f t="shared" si="0"/>
        <v>0</v>
      </c>
      <c r="AK67" s="14">
        <f t="shared" si="3"/>
        <v>0</v>
      </c>
      <c r="AL67" s="68">
        <f t="shared" si="4"/>
        <v>0</v>
      </c>
    </row>
    <row r="68" spans="2:38" hidden="1" x14ac:dyDescent="0.3">
      <c r="B68" s="14">
        <v>2310935</v>
      </c>
      <c r="C68" s="14" t="s">
        <v>94</v>
      </c>
      <c r="D68" s="14" t="s">
        <v>1503</v>
      </c>
      <c r="E68" s="14" t="s">
        <v>1503</v>
      </c>
      <c r="F68" s="14"/>
      <c r="G68" s="14">
        <v>12505387333</v>
      </c>
      <c r="H68" s="14" t="s">
        <v>119</v>
      </c>
      <c r="I68" s="14"/>
      <c r="J68" s="14"/>
      <c r="K68" s="14">
        <v>8</v>
      </c>
      <c r="L68" s="14">
        <v>38</v>
      </c>
      <c r="M68" s="14">
        <v>27.13</v>
      </c>
      <c r="N68" s="14">
        <v>31.25</v>
      </c>
      <c r="O68" s="14">
        <v>3.93</v>
      </c>
      <c r="P68" s="14">
        <v>608</v>
      </c>
      <c r="Q68" s="14">
        <v>50</v>
      </c>
      <c r="R68" s="14" t="s">
        <v>1480</v>
      </c>
      <c r="S68" s="14" t="s">
        <v>1472</v>
      </c>
      <c r="T68" s="14" t="s">
        <v>900</v>
      </c>
      <c r="U68" s="14" t="s">
        <v>915</v>
      </c>
      <c r="V68" s="14"/>
      <c r="W68" s="14"/>
      <c r="X68" s="14"/>
      <c r="Y68" s="14"/>
      <c r="Z68" s="14" t="s">
        <v>912</v>
      </c>
      <c r="AA68" s="14" t="s">
        <v>1489</v>
      </c>
      <c r="AB68" s="67">
        <v>43137</v>
      </c>
      <c r="AC68" s="67">
        <v>43153</v>
      </c>
      <c r="AD68" s="14" t="s">
        <v>1288</v>
      </c>
      <c r="AE68" s="14" t="s">
        <v>1504</v>
      </c>
      <c r="AF68" s="14" t="s">
        <v>915</v>
      </c>
      <c r="AG68" s="14"/>
      <c r="AH68" s="14" t="str">
        <f t="shared" si="1"/>
        <v>Standard</v>
      </c>
      <c r="AI68" s="14">
        <f t="shared" si="2"/>
        <v>0.83333333333333337</v>
      </c>
      <c r="AJ68" s="14">
        <f t="shared" ref="AJ68:AJ91" si="5">AI68*$AO$2/1000</f>
        <v>0</v>
      </c>
      <c r="AK68" s="14">
        <f t="shared" si="3"/>
        <v>0</v>
      </c>
      <c r="AL68" s="68">
        <f t="shared" si="4"/>
        <v>0</v>
      </c>
    </row>
    <row r="69" spans="2:38" hidden="1" x14ac:dyDescent="0.3">
      <c r="B69" s="14">
        <v>2260143</v>
      </c>
      <c r="C69" s="14" t="s">
        <v>94</v>
      </c>
      <c r="D69" s="14" t="s">
        <v>1505</v>
      </c>
      <c r="E69" s="14" t="s">
        <v>1505</v>
      </c>
      <c r="F69" s="14"/>
      <c r="G69" s="14">
        <v>1</v>
      </c>
      <c r="H69" s="14" t="s">
        <v>119</v>
      </c>
      <c r="I69" s="14"/>
      <c r="J69" s="14"/>
      <c r="K69" s="14">
        <v>8</v>
      </c>
      <c r="L69" s="14">
        <v>38</v>
      </c>
      <c r="M69" s="14">
        <v>27.13</v>
      </c>
      <c r="N69" s="14">
        <v>31.25</v>
      </c>
      <c r="O69" s="14">
        <v>3.93</v>
      </c>
      <c r="P69" s="14">
        <v>608</v>
      </c>
      <c r="Q69" s="14">
        <v>50</v>
      </c>
      <c r="R69" s="14" t="s">
        <v>1480</v>
      </c>
      <c r="S69" s="14" t="s">
        <v>1472</v>
      </c>
      <c r="T69" s="14" t="s">
        <v>900</v>
      </c>
      <c r="U69" s="14" t="s">
        <v>915</v>
      </c>
      <c r="V69" s="14"/>
      <c r="W69" s="14"/>
      <c r="X69" s="14"/>
      <c r="Y69" s="14"/>
      <c r="Z69" s="14" t="s">
        <v>912</v>
      </c>
      <c r="AA69" s="14" t="s">
        <v>1492</v>
      </c>
      <c r="AB69" s="67">
        <v>42409</v>
      </c>
      <c r="AC69" s="67">
        <v>42419</v>
      </c>
      <c r="AD69" s="14" t="s">
        <v>1288</v>
      </c>
      <c r="AE69" s="14" t="s">
        <v>1506</v>
      </c>
      <c r="AF69" s="14" t="s">
        <v>915</v>
      </c>
      <c r="AG69" s="14"/>
      <c r="AH69" s="14" t="str">
        <f t="shared" ref="AH69:AH91" si="6">IF(K69&lt;4.4,"Compact","Standard")</f>
        <v>Standard</v>
      </c>
      <c r="AI69" s="14">
        <f t="shared" ref="AI69:AI91" si="7">Q69/60</f>
        <v>0.83333333333333337</v>
      </c>
      <c r="AJ69" s="14">
        <f t="shared" si="5"/>
        <v>0</v>
      </c>
      <c r="AK69" s="14">
        <f t="shared" ref="AK69:AK91" si="8">AJ69*IF(AH69="Standard",$AO$3,$AO$4)</f>
        <v>0</v>
      </c>
      <c r="AL69" s="68">
        <f t="shared" ref="AL69:AL91" si="9">AK69/P69</f>
        <v>0</v>
      </c>
    </row>
    <row r="70" spans="2:38" hidden="1" x14ac:dyDescent="0.3">
      <c r="B70" s="14">
        <v>2310936</v>
      </c>
      <c r="C70" s="14" t="s">
        <v>94</v>
      </c>
      <c r="D70" s="14" t="s">
        <v>1507</v>
      </c>
      <c r="E70" s="14" t="s">
        <v>1507</v>
      </c>
      <c r="F70" s="14"/>
      <c r="G70" s="14">
        <v>12505387395</v>
      </c>
      <c r="H70" s="14" t="s">
        <v>119</v>
      </c>
      <c r="I70" s="14"/>
      <c r="J70" s="14"/>
      <c r="K70" s="14">
        <v>8</v>
      </c>
      <c r="L70" s="14">
        <v>38</v>
      </c>
      <c r="M70" s="14">
        <v>27.13</v>
      </c>
      <c r="N70" s="14">
        <v>31.25</v>
      </c>
      <c r="O70" s="14">
        <v>3.93</v>
      </c>
      <c r="P70" s="14">
        <v>608</v>
      </c>
      <c r="Q70" s="14">
        <v>50</v>
      </c>
      <c r="R70" s="14" t="s">
        <v>1480</v>
      </c>
      <c r="S70" s="14" t="s">
        <v>1472</v>
      </c>
      <c r="T70" s="14" t="s">
        <v>900</v>
      </c>
      <c r="U70" s="14" t="s">
        <v>915</v>
      </c>
      <c r="V70" s="14"/>
      <c r="W70" s="14"/>
      <c r="X70" s="14"/>
      <c r="Y70" s="14"/>
      <c r="Z70" s="14" t="s">
        <v>912</v>
      </c>
      <c r="AA70" s="14" t="s">
        <v>1495</v>
      </c>
      <c r="AB70" s="67">
        <v>43137</v>
      </c>
      <c r="AC70" s="67">
        <v>43153</v>
      </c>
      <c r="AD70" s="14" t="s">
        <v>1288</v>
      </c>
      <c r="AE70" s="14" t="s">
        <v>1508</v>
      </c>
      <c r="AF70" s="14" t="s">
        <v>915</v>
      </c>
      <c r="AG70" s="14"/>
      <c r="AH70" s="14" t="str">
        <f t="shared" si="6"/>
        <v>Standard</v>
      </c>
      <c r="AI70" s="14">
        <f t="shared" si="7"/>
        <v>0.83333333333333337</v>
      </c>
      <c r="AJ70" s="14">
        <f t="shared" si="5"/>
        <v>0</v>
      </c>
      <c r="AK70" s="14">
        <f t="shared" si="8"/>
        <v>0</v>
      </c>
      <c r="AL70" s="68">
        <f t="shared" si="9"/>
        <v>0</v>
      </c>
    </row>
    <row r="71" spans="2:38" hidden="1" x14ac:dyDescent="0.3">
      <c r="B71" s="14">
        <v>2260145</v>
      </c>
      <c r="C71" s="14" t="s">
        <v>94</v>
      </c>
      <c r="D71" s="14" t="s">
        <v>1509</v>
      </c>
      <c r="E71" s="14" t="s">
        <v>1509</v>
      </c>
      <c r="F71" s="14"/>
      <c r="G71" s="14">
        <v>1</v>
      </c>
      <c r="H71" s="14" t="s">
        <v>1305</v>
      </c>
      <c r="I71" s="14"/>
      <c r="J71" s="14"/>
      <c r="K71" s="14">
        <v>8</v>
      </c>
      <c r="L71" s="14">
        <v>38</v>
      </c>
      <c r="M71" s="14">
        <v>27.13</v>
      </c>
      <c r="N71" s="14">
        <v>31.25</v>
      </c>
      <c r="O71" s="14">
        <v>3.48</v>
      </c>
      <c r="P71" s="14">
        <v>687</v>
      </c>
      <c r="Q71" s="14">
        <v>54</v>
      </c>
      <c r="R71" s="14" t="s">
        <v>1480</v>
      </c>
      <c r="S71" s="14" t="s">
        <v>1472</v>
      </c>
      <c r="T71" s="14" t="s">
        <v>900</v>
      </c>
      <c r="U71" s="14" t="s">
        <v>915</v>
      </c>
      <c r="V71" s="14"/>
      <c r="W71" s="14"/>
      <c r="X71" s="14"/>
      <c r="Y71" s="14"/>
      <c r="Z71" s="14" t="s">
        <v>915</v>
      </c>
      <c r="AA71" s="14"/>
      <c r="AB71" s="67">
        <v>42409</v>
      </c>
      <c r="AC71" s="67">
        <v>42419</v>
      </c>
      <c r="AD71" s="14" t="s">
        <v>1294</v>
      </c>
      <c r="AE71" s="14" t="s">
        <v>1510</v>
      </c>
      <c r="AF71" s="14" t="s">
        <v>915</v>
      </c>
      <c r="AG71" s="14"/>
      <c r="AH71" s="14" t="str">
        <f t="shared" si="6"/>
        <v>Standard</v>
      </c>
      <c r="AI71" s="14">
        <f t="shared" si="7"/>
        <v>0.9</v>
      </c>
      <c r="AJ71" s="14">
        <f t="shared" si="5"/>
        <v>0</v>
      </c>
      <c r="AK71" s="14">
        <f t="shared" si="8"/>
        <v>0</v>
      </c>
      <c r="AL71" s="68">
        <f t="shared" si="9"/>
        <v>0</v>
      </c>
    </row>
    <row r="72" spans="2:38" hidden="1" x14ac:dyDescent="0.3">
      <c r="B72" s="14">
        <v>2310937</v>
      </c>
      <c r="C72" s="14" t="s">
        <v>94</v>
      </c>
      <c r="D72" s="14" t="s">
        <v>1511</v>
      </c>
      <c r="E72" s="14" t="s">
        <v>1511</v>
      </c>
      <c r="F72" s="14"/>
      <c r="G72" s="14">
        <v>12505387326</v>
      </c>
      <c r="H72" s="14" t="s">
        <v>1305</v>
      </c>
      <c r="I72" s="14"/>
      <c r="J72" s="14"/>
      <c r="K72" s="14">
        <v>8</v>
      </c>
      <c r="L72" s="14">
        <v>38</v>
      </c>
      <c r="M72" s="14">
        <v>27.13</v>
      </c>
      <c r="N72" s="14">
        <v>31.25</v>
      </c>
      <c r="O72" s="14">
        <v>3.48</v>
      </c>
      <c r="P72" s="14">
        <v>687</v>
      </c>
      <c r="Q72" s="14">
        <v>55</v>
      </c>
      <c r="R72" s="14" t="s">
        <v>1480</v>
      </c>
      <c r="S72" s="14" t="s">
        <v>1472</v>
      </c>
      <c r="T72" s="14" t="s">
        <v>900</v>
      </c>
      <c r="U72" s="14" t="s">
        <v>915</v>
      </c>
      <c r="V72" s="14"/>
      <c r="W72" s="14"/>
      <c r="X72" s="14"/>
      <c r="Y72" s="14"/>
      <c r="Z72" s="14" t="s">
        <v>912</v>
      </c>
      <c r="AA72" s="14" t="s">
        <v>1483</v>
      </c>
      <c r="AB72" s="67">
        <v>43137</v>
      </c>
      <c r="AC72" s="67">
        <v>43153</v>
      </c>
      <c r="AD72" s="14" t="s">
        <v>1294</v>
      </c>
      <c r="AE72" s="14" t="s">
        <v>1512</v>
      </c>
      <c r="AF72" s="14" t="s">
        <v>915</v>
      </c>
      <c r="AG72" s="14"/>
      <c r="AH72" s="14" t="str">
        <f t="shared" si="6"/>
        <v>Standard</v>
      </c>
      <c r="AI72" s="14">
        <f t="shared" si="7"/>
        <v>0.91666666666666663</v>
      </c>
      <c r="AJ72" s="14">
        <f t="shared" si="5"/>
        <v>0</v>
      </c>
      <c r="AK72" s="14">
        <f t="shared" si="8"/>
        <v>0</v>
      </c>
      <c r="AL72" s="68">
        <f t="shared" si="9"/>
        <v>0</v>
      </c>
    </row>
    <row r="73" spans="2:38" hidden="1" x14ac:dyDescent="0.3">
      <c r="B73" s="14">
        <v>2260146</v>
      </c>
      <c r="C73" s="14" t="s">
        <v>94</v>
      </c>
      <c r="D73" s="14" t="s">
        <v>1513</v>
      </c>
      <c r="E73" s="14" t="s">
        <v>1513</v>
      </c>
      <c r="F73" s="14"/>
      <c r="G73" s="14">
        <v>1</v>
      </c>
      <c r="H73" s="14" t="s">
        <v>1305</v>
      </c>
      <c r="I73" s="14"/>
      <c r="J73" s="14"/>
      <c r="K73" s="14">
        <v>8</v>
      </c>
      <c r="L73" s="14">
        <v>38</v>
      </c>
      <c r="M73" s="14">
        <v>27.13</v>
      </c>
      <c r="N73" s="14">
        <v>31.25</v>
      </c>
      <c r="O73" s="14">
        <v>3.48</v>
      </c>
      <c r="P73" s="14">
        <v>687</v>
      </c>
      <c r="Q73" s="14">
        <v>54</v>
      </c>
      <c r="R73" s="14" t="s">
        <v>1480</v>
      </c>
      <c r="S73" s="14" t="s">
        <v>1472</v>
      </c>
      <c r="T73" s="14" t="s">
        <v>900</v>
      </c>
      <c r="U73" s="14" t="s">
        <v>915</v>
      </c>
      <c r="V73" s="14"/>
      <c r="W73" s="14"/>
      <c r="X73" s="14"/>
      <c r="Y73" s="14"/>
      <c r="Z73" s="14" t="s">
        <v>912</v>
      </c>
      <c r="AA73" s="14" t="s">
        <v>1486</v>
      </c>
      <c r="AB73" s="67">
        <v>42409</v>
      </c>
      <c r="AC73" s="67">
        <v>42419</v>
      </c>
      <c r="AD73" s="14" t="s">
        <v>1294</v>
      </c>
      <c r="AE73" s="14" t="s">
        <v>1514</v>
      </c>
      <c r="AF73" s="14" t="s">
        <v>915</v>
      </c>
      <c r="AG73" s="14"/>
      <c r="AH73" s="14" t="str">
        <f t="shared" si="6"/>
        <v>Standard</v>
      </c>
      <c r="AI73" s="14">
        <f t="shared" si="7"/>
        <v>0.9</v>
      </c>
      <c r="AJ73" s="14">
        <f t="shared" si="5"/>
        <v>0</v>
      </c>
      <c r="AK73" s="14">
        <f t="shared" si="8"/>
        <v>0</v>
      </c>
      <c r="AL73" s="68">
        <f t="shared" si="9"/>
        <v>0</v>
      </c>
    </row>
    <row r="74" spans="2:38" hidden="1" x14ac:dyDescent="0.3">
      <c r="B74" s="14">
        <v>2310938</v>
      </c>
      <c r="C74" s="14" t="s">
        <v>94</v>
      </c>
      <c r="D74" s="14" t="s">
        <v>1515</v>
      </c>
      <c r="E74" s="14" t="s">
        <v>1515</v>
      </c>
      <c r="F74" s="14"/>
      <c r="G74" s="14">
        <v>12505387357</v>
      </c>
      <c r="H74" s="14" t="s">
        <v>1305</v>
      </c>
      <c r="I74" s="14"/>
      <c r="J74" s="14"/>
      <c r="K74" s="14">
        <v>8</v>
      </c>
      <c r="L74" s="14">
        <v>38</v>
      </c>
      <c r="M74" s="14">
        <v>27.13</v>
      </c>
      <c r="N74" s="14">
        <v>31.25</v>
      </c>
      <c r="O74" s="14">
        <v>3.48</v>
      </c>
      <c r="P74" s="14">
        <v>687</v>
      </c>
      <c r="Q74" s="14">
        <v>55</v>
      </c>
      <c r="R74" s="14" t="s">
        <v>1480</v>
      </c>
      <c r="S74" s="14" t="s">
        <v>1472</v>
      </c>
      <c r="T74" s="14" t="s">
        <v>900</v>
      </c>
      <c r="U74" s="14" t="s">
        <v>915</v>
      </c>
      <c r="V74" s="14"/>
      <c r="W74" s="14"/>
      <c r="X74" s="14"/>
      <c r="Y74" s="14"/>
      <c r="Z74" s="14" t="s">
        <v>912</v>
      </c>
      <c r="AA74" s="14" t="s">
        <v>1489</v>
      </c>
      <c r="AB74" s="67">
        <v>43137</v>
      </c>
      <c r="AC74" s="67">
        <v>43153</v>
      </c>
      <c r="AD74" s="14" t="s">
        <v>1294</v>
      </c>
      <c r="AE74" s="14" t="s">
        <v>1516</v>
      </c>
      <c r="AF74" s="14" t="s">
        <v>915</v>
      </c>
      <c r="AG74" s="14"/>
      <c r="AH74" s="14" t="str">
        <f t="shared" si="6"/>
        <v>Standard</v>
      </c>
      <c r="AI74" s="14">
        <f t="shared" si="7"/>
        <v>0.91666666666666663</v>
      </c>
      <c r="AJ74" s="14">
        <f t="shared" si="5"/>
        <v>0</v>
      </c>
      <c r="AK74" s="14">
        <f t="shared" si="8"/>
        <v>0</v>
      </c>
      <c r="AL74" s="68">
        <f t="shared" si="9"/>
        <v>0</v>
      </c>
    </row>
    <row r="75" spans="2:38" hidden="1" x14ac:dyDescent="0.3">
      <c r="B75" s="14">
        <v>2260147</v>
      </c>
      <c r="C75" s="14" t="s">
        <v>94</v>
      </c>
      <c r="D75" s="14" t="s">
        <v>1517</v>
      </c>
      <c r="E75" s="14" t="s">
        <v>1517</v>
      </c>
      <c r="F75" s="14"/>
      <c r="G75" s="14">
        <v>1</v>
      </c>
      <c r="H75" s="14" t="s">
        <v>1305</v>
      </c>
      <c r="I75" s="14"/>
      <c r="J75" s="14"/>
      <c r="K75" s="14">
        <v>8</v>
      </c>
      <c r="L75" s="14">
        <v>38</v>
      </c>
      <c r="M75" s="14">
        <v>27.13</v>
      </c>
      <c r="N75" s="14">
        <v>31.25</v>
      </c>
      <c r="O75" s="14">
        <v>3.48</v>
      </c>
      <c r="P75" s="14">
        <v>687</v>
      </c>
      <c r="Q75" s="14">
        <v>54</v>
      </c>
      <c r="R75" s="14" t="s">
        <v>1480</v>
      </c>
      <c r="S75" s="14" t="s">
        <v>1472</v>
      </c>
      <c r="T75" s="14" t="s">
        <v>900</v>
      </c>
      <c r="U75" s="14" t="s">
        <v>915</v>
      </c>
      <c r="V75" s="14"/>
      <c r="W75" s="14"/>
      <c r="X75" s="14"/>
      <c r="Y75" s="14"/>
      <c r="Z75" s="14" t="s">
        <v>912</v>
      </c>
      <c r="AA75" s="14" t="s">
        <v>1492</v>
      </c>
      <c r="AB75" s="67">
        <v>42409</v>
      </c>
      <c r="AC75" s="67">
        <v>42419</v>
      </c>
      <c r="AD75" s="14" t="s">
        <v>1294</v>
      </c>
      <c r="AE75" s="14" t="s">
        <v>1518</v>
      </c>
      <c r="AF75" s="14" t="s">
        <v>915</v>
      </c>
      <c r="AG75" s="14"/>
      <c r="AH75" s="14" t="str">
        <f t="shared" si="6"/>
        <v>Standard</v>
      </c>
      <c r="AI75" s="14">
        <f t="shared" si="7"/>
        <v>0.9</v>
      </c>
      <c r="AJ75" s="14">
        <f t="shared" si="5"/>
        <v>0</v>
      </c>
      <c r="AK75" s="14">
        <f t="shared" si="8"/>
        <v>0</v>
      </c>
      <c r="AL75" s="68">
        <f t="shared" si="9"/>
        <v>0</v>
      </c>
    </row>
    <row r="76" spans="2:38" hidden="1" x14ac:dyDescent="0.3">
      <c r="B76" s="14">
        <v>2310939</v>
      </c>
      <c r="C76" s="14" t="s">
        <v>94</v>
      </c>
      <c r="D76" s="14" t="s">
        <v>1519</v>
      </c>
      <c r="E76" s="14" t="s">
        <v>1519</v>
      </c>
      <c r="F76" s="14"/>
      <c r="G76" s="14">
        <v>12505387418</v>
      </c>
      <c r="H76" s="14" t="s">
        <v>1305</v>
      </c>
      <c r="I76" s="14"/>
      <c r="J76" s="14"/>
      <c r="K76" s="14">
        <v>8</v>
      </c>
      <c r="L76" s="14">
        <v>38</v>
      </c>
      <c r="M76" s="14">
        <v>27.13</v>
      </c>
      <c r="N76" s="14">
        <v>31.25</v>
      </c>
      <c r="O76" s="14">
        <v>3.48</v>
      </c>
      <c r="P76" s="14">
        <v>687</v>
      </c>
      <c r="Q76" s="14">
        <v>55</v>
      </c>
      <c r="R76" s="14" t="s">
        <v>1480</v>
      </c>
      <c r="S76" s="14" t="s">
        <v>1472</v>
      </c>
      <c r="T76" s="14" t="s">
        <v>900</v>
      </c>
      <c r="U76" s="14" t="s">
        <v>915</v>
      </c>
      <c r="V76" s="14"/>
      <c r="W76" s="14"/>
      <c r="X76" s="14"/>
      <c r="Y76" s="14"/>
      <c r="Z76" s="14" t="s">
        <v>912</v>
      </c>
      <c r="AA76" s="14" t="s">
        <v>1495</v>
      </c>
      <c r="AB76" s="67">
        <v>43137</v>
      </c>
      <c r="AC76" s="67">
        <v>43153</v>
      </c>
      <c r="AD76" s="14" t="s">
        <v>1294</v>
      </c>
      <c r="AE76" s="14" t="s">
        <v>1520</v>
      </c>
      <c r="AF76" s="14" t="s">
        <v>915</v>
      </c>
      <c r="AG76" s="14"/>
      <c r="AH76" s="14" t="str">
        <f t="shared" si="6"/>
        <v>Standard</v>
      </c>
      <c r="AI76" s="14">
        <f t="shared" si="7"/>
        <v>0.91666666666666663</v>
      </c>
      <c r="AJ76" s="14">
        <f t="shared" si="5"/>
        <v>0</v>
      </c>
      <c r="AK76" s="14">
        <f t="shared" si="8"/>
        <v>0</v>
      </c>
      <c r="AL76" s="68">
        <f t="shared" si="9"/>
        <v>0</v>
      </c>
    </row>
    <row r="77" spans="2:38" hidden="1" x14ac:dyDescent="0.3">
      <c r="B77" s="14">
        <v>2333959</v>
      </c>
      <c r="C77" s="14" t="s">
        <v>1521</v>
      </c>
      <c r="D77" s="14" t="s">
        <v>1522</v>
      </c>
      <c r="E77" s="14" t="s">
        <v>1522</v>
      </c>
      <c r="F77" s="14"/>
      <c r="G77" s="73">
        <v>8.2522595234382497E+23</v>
      </c>
      <c r="H77" s="14" t="s">
        <v>1410</v>
      </c>
      <c r="I77" s="14"/>
      <c r="J77" s="14">
        <v>240</v>
      </c>
      <c r="K77" s="14">
        <v>4</v>
      </c>
      <c r="L77" s="14">
        <v>34</v>
      </c>
      <c r="M77" s="14">
        <v>23.6</v>
      </c>
      <c r="N77" s="14">
        <v>25</v>
      </c>
      <c r="O77" s="14">
        <v>2.73</v>
      </c>
      <c r="P77" s="14">
        <v>311</v>
      </c>
      <c r="Q77" s="14">
        <v>31</v>
      </c>
      <c r="R77" s="14" t="s">
        <v>1445</v>
      </c>
      <c r="S77" s="14" t="s">
        <v>1446</v>
      </c>
      <c r="T77" s="14" t="s">
        <v>18</v>
      </c>
      <c r="U77" s="14" t="s">
        <v>912</v>
      </c>
      <c r="V77" s="14"/>
      <c r="W77" s="14"/>
      <c r="X77" s="14"/>
      <c r="Y77" s="14"/>
      <c r="Z77" s="14" t="s">
        <v>912</v>
      </c>
      <c r="AA77" s="14" t="s">
        <v>1447</v>
      </c>
      <c r="AB77" s="67">
        <v>43709</v>
      </c>
      <c r="AC77" s="67">
        <v>43522</v>
      </c>
      <c r="AD77" s="14" t="s">
        <v>1294</v>
      </c>
      <c r="AE77" s="14" t="s">
        <v>1523</v>
      </c>
      <c r="AF77" s="14" t="s">
        <v>915</v>
      </c>
      <c r="AG77" s="14"/>
      <c r="AH77" s="14" t="str">
        <f t="shared" si="6"/>
        <v>Compact</v>
      </c>
      <c r="AI77" s="14">
        <f t="shared" si="7"/>
        <v>0.51666666666666672</v>
      </c>
      <c r="AJ77" s="14">
        <f t="shared" si="5"/>
        <v>0</v>
      </c>
      <c r="AK77" s="14">
        <f t="shared" si="8"/>
        <v>0</v>
      </c>
      <c r="AL77" s="68">
        <f t="shared" si="9"/>
        <v>0</v>
      </c>
    </row>
    <row r="78" spans="2:38" hidden="1" x14ac:dyDescent="0.3">
      <c r="B78" s="14">
        <v>2332281</v>
      </c>
      <c r="C78" s="14" t="s">
        <v>92</v>
      </c>
      <c r="D78" s="14" t="s">
        <v>1524</v>
      </c>
      <c r="E78" s="14" t="s">
        <v>1525</v>
      </c>
      <c r="F78" s="14" t="s">
        <v>1526</v>
      </c>
      <c r="G78" s="14">
        <v>84691841890</v>
      </c>
      <c r="H78" s="14" t="s">
        <v>119</v>
      </c>
      <c r="I78" s="14"/>
      <c r="J78" s="14">
        <v>240</v>
      </c>
      <c r="K78" s="14">
        <v>4.3</v>
      </c>
      <c r="L78" s="14">
        <v>33.25</v>
      </c>
      <c r="M78" s="14">
        <v>23.44</v>
      </c>
      <c r="N78" s="14">
        <v>25.25</v>
      </c>
      <c r="O78" s="14">
        <v>3.45</v>
      </c>
      <c r="P78" s="14">
        <v>246</v>
      </c>
      <c r="Q78" s="14">
        <v>63</v>
      </c>
      <c r="R78" s="14" t="s">
        <v>1402</v>
      </c>
      <c r="S78" s="14" t="s">
        <v>1287</v>
      </c>
      <c r="T78" s="14" t="s">
        <v>900</v>
      </c>
      <c r="U78" s="14" t="s">
        <v>915</v>
      </c>
      <c r="V78" s="14"/>
      <c r="W78" s="14"/>
      <c r="X78" s="14"/>
      <c r="Y78" s="14"/>
      <c r="Z78" s="14" t="s">
        <v>912</v>
      </c>
      <c r="AA78" s="14" t="s">
        <v>1527</v>
      </c>
      <c r="AB78" s="67">
        <v>43474</v>
      </c>
      <c r="AC78" s="67">
        <v>43472</v>
      </c>
      <c r="AD78" s="14" t="s">
        <v>1288</v>
      </c>
      <c r="AE78" s="14" t="s">
        <v>1528</v>
      </c>
      <c r="AF78" s="14" t="s">
        <v>915</v>
      </c>
      <c r="AG78" s="14"/>
      <c r="AH78" s="14" t="str">
        <f t="shared" si="6"/>
        <v>Compact</v>
      </c>
      <c r="AI78" s="14">
        <f t="shared" si="7"/>
        <v>1.05</v>
      </c>
      <c r="AJ78" s="14">
        <f t="shared" si="5"/>
        <v>0</v>
      </c>
      <c r="AK78" s="14">
        <f t="shared" si="8"/>
        <v>0</v>
      </c>
      <c r="AL78" s="68">
        <f t="shared" si="9"/>
        <v>0</v>
      </c>
    </row>
    <row r="79" spans="2:38" hidden="1" x14ac:dyDescent="0.3">
      <c r="B79" s="14">
        <v>2332282</v>
      </c>
      <c r="C79" s="14" t="s">
        <v>92</v>
      </c>
      <c r="D79" s="14" t="s">
        <v>1524</v>
      </c>
      <c r="E79" s="14" t="s">
        <v>1529</v>
      </c>
      <c r="F79" s="14" t="s">
        <v>1530</v>
      </c>
      <c r="G79" s="14">
        <v>84691846147</v>
      </c>
      <c r="H79" s="14" t="s">
        <v>119</v>
      </c>
      <c r="I79" s="14"/>
      <c r="J79" s="14">
        <v>240</v>
      </c>
      <c r="K79" s="14">
        <v>4.3</v>
      </c>
      <c r="L79" s="14">
        <v>33.25</v>
      </c>
      <c r="M79" s="14">
        <v>23.44</v>
      </c>
      <c r="N79" s="14">
        <v>25.25</v>
      </c>
      <c r="O79" s="14">
        <v>3.45</v>
      </c>
      <c r="P79" s="14">
        <v>246</v>
      </c>
      <c r="Q79" s="14">
        <v>63</v>
      </c>
      <c r="R79" s="14" t="s">
        <v>1402</v>
      </c>
      <c r="S79" s="14" t="s">
        <v>1287</v>
      </c>
      <c r="T79" s="14" t="s">
        <v>900</v>
      </c>
      <c r="U79" s="14" t="s">
        <v>915</v>
      </c>
      <c r="V79" s="14"/>
      <c r="W79" s="14"/>
      <c r="X79" s="14"/>
      <c r="Y79" s="14"/>
      <c r="Z79" s="14" t="s">
        <v>912</v>
      </c>
      <c r="AA79" s="14" t="s">
        <v>1527</v>
      </c>
      <c r="AB79" s="67">
        <v>43474</v>
      </c>
      <c r="AC79" s="67">
        <v>43472</v>
      </c>
      <c r="AD79" s="14" t="s">
        <v>1298</v>
      </c>
      <c r="AE79" s="14" t="s">
        <v>1531</v>
      </c>
      <c r="AF79" s="14" t="s">
        <v>915</v>
      </c>
      <c r="AG79" s="14"/>
      <c r="AH79" s="14" t="str">
        <f t="shared" si="6"/>
        <v>Compact</v>
      </c>
      <c r="AI79" s="14">
        <f t="shared" si="7"/>
        <v>1.05</v>
      </c>
      <c r="AJ79" s="14">
        <f t="shared" si="5"/>
        <v>0</v>
      </c>
      <c r="AK79" s="14">
        <f t="shared" si="8"/>
        <v>0</v>
      </c>
      <c r="AL79" s="68">
        <f t="shared" si="9"/>
        <v>0</v>
      </c>
    </row>
    <row r="80" spans="2:38" hidden="1" x14ac:dyDescent="0.3">
      <c r="B80" s="14">
        <v>2309267</v>
      </c>
      <c r="C80" s="14" t="s">
        <v>92</v>
      </c>
      <c r="D80" s="14" t="s">
        <v>1532</v>
      </c>
      <c r="E80" s="14" t="s">
        <v>1533</v>
      </c>
      <c r="F80" s="14" t="s">
        <v>1534</v>
      </c>
      <c r="G80" s="14">
        <v>84691827467</v>
      </c>
      <c r="H80" s="14" t="s">
        <v>119</v>
      </c>
      <c r="I80" s="14"/>
      <c r="J80" s="14"/>
      <c r="K80" s="14">
        <v>7</v>
      </c>
      <c r="L80" s="14">
        <v>39.380000000000003</v>
      </c>
      <c r="M80" s="14">
        <v>27</v>
      </c>
      <c r="N80" s="14">
        <v>32.19</v>
      </c>
      <c r="O80" s="14">
        <v>3.93</v>
      </c>
      <c r="P80" s="14">
        <v>608</v>
      </c>
      <c r="Q80" s="14">
        <v>61</v>
      </c>
      <c r="R80" s="14" t="s">
        <v>1286</v>
      </c>
      <c r="S80" s="14" t="s">
        <v>1287</v>
      </c>
      <c r="T80" s="14" t="s">
        <v>900</v>
      </c>
      <c r="U80" s="14" t="s">
        <v>915</v>
      </c>
      <c r="V80" s="14"/>
      <c r="W80" s="14"/>
      <c r="X80" s="14"/>
      <c r="Y80" s="14"/>
      <c r="Z80" s="14"/>
      <c r="AA80" s="14"/>
      <c r="AB80" s="67">
        <v>43122</v>
      </c>
      <c r="AC80" s="67">
        <v>43117</v>
      </c>
      <c r="AD80" s="14" t="s">
        <v>1288</v>
      </c>
      <c r="AE80" s="14" t="s">
        <v>1535</v>
      </c>
      <c r="AF80" s="14" t="s">
        <v>915</v>
      </c>
      <c r="AG80" s="14"/>
      <c r="AH80" s="14" t="str">
        <f t="shared" si="6"/>
        <v>Standard</v>
      </c>
      <c r="AI80" s="14">
        <f t="shared" si="7"/>
        <v>1.0166666666666666</v>
      </c>
      <c r="AJ80" s="14">
        <f t="shared" si="5"/>
        <v>0</v>
      </c>
      <c r="AK80" s="14">
        <f t="shared" si="8"/>
        <v>0</v>
      </c>
      <c r="AL80" s="68">
        <f t="shared" si="9"/>
        <v>0</v>
      </c>
    </row>
    <row r="81" spans="2:38" hidden="1" x14ac:dyDescent="0.3">
      <c r="B81" s="14">
        <v>2307923</v>
      </c>
      <c r="C81" s="14" t="s">
        <v>92</v>
      </c>
      <c r="D81" s="14" t="s">
        <v>1536</v>
      </c>
      <c r="E81" s="14" t="s">
        <v>1536</v>
      </c>
      <c r="F81" s="14" t="s">
        <v>1537</v>
      </c>
      <c r="G81" s="69">
        <v>758000000000</v>
      </c>
      <c r="H81" s="14" t="s">
        <v>119</v>
      </c>
      <c r="I81" s="14"/>
      <c r="J81" s="14"/>
      <c r="K81" s="14">
        <v>7</v>
      </c>
      <c r="L81" s="14">
        <v>39.380000000000003</v>
      </c>
      <c r="M81" s="14">
        <v>27</v>
      </c>
      <c r="N81" s="14">
        <v>32.19</v>
      </c>
      <c r="O81" s="14">
        <v>3.93</v>
      </c>
      <c r="P81" s="14">
        <v>608</v>
      </c>
      <c r="Q81" s="14">
        <v>60</v>
      </c>
      <c r="R81" s="14" t="s">
        <v>1538</v>
      </c>
      <c r="S81" s="14" t="s">
        <v>1539</v>
      </c>
      <c r="T81" s="14" t="s">
        <v>900</v>
      </c>
      <c r="U81" s="14" t="s">
        <v>915</v>
      </c>
      <c r="V81" s="14"/>
      <c r="W81" s="14"/>
      <c r="X81" s="14"/>
      <c r="Y81" s="14"/>
      <c r="Z81" s="14" t="s">
        <v>915</v>
      </c>
      <c r="AA81" s="14"/>
      <c r="AB81" s="67">
        <v>43102</v>
      </c>
      <c r="AC81" s="67">
        <v>43084</v>
      </c>
      <c r="AD81" s="14" t="s">
        <v>1298</v>
      </c>
      <c r="AE81" s="14" t="s">
        <v>1540</v>
      </c>
      <c r="AF81" s="14" t="s">
        <v>915</v>
      </c>
      <c r="AG81" s="14"/>
      <c r="AH81" s="14" t="str">
        <f t="shared" si="6"/>
        <v>Standard</v>
      </c>
      <c r="AI81" s="14">
        <f t="shared" si="7"/>
        <v>1</v>
      </c>
      <c r="AJ81" s="14">
        <f t="shared" si="5"/>
        <v>0</v>
      </c>
      <c r="AK81" s="14">
        <f t="shared" si="8"/>
        <v>0</v>
      </c>
      <c r="AL81" s="68">
        <f t="shared" si="9"/>
        <v>0</v>
      </c>
    </row>
    <row r="82" spans="2:38" hidden="1" x14ac:dyDescent="0.3">
      <c r="B82" s="14">
        <v>2309268</v>
      </c>
      <c r="C82" s="14" t="s">
        <v>92</v>
      </c>
      <c r="D82" s="14" t="s">
        <v>1541</v>
      </c>
      <c r="E82" s="14" t="s">
        <v>1542</v>
      </c>
      <c r="F82" s="14" t="s">
        <v>1543</v>
      </c>
      <c r="G82" s="14">
        <v>84691827474</v>
      </c>
      <c r="H82" s="14" t="s">
        <v>1305</v>
      </c>
      <c r="I82" s="14"/>
      <c r="J82" s="14"/>
      <c r="K82" s="14">
        <v>7</v>
      </c>
      <c r="L82" s="14">
        <v>39.380000000000003</v>
      </c>
      <c r="M82" s="14">
        <v>27</v>
      </c>
      <c r="N82" s="14">
        <v>32.19</v>
      </c>
      <c r="O82" s="14">
        <v>3.48</v>
      </c>
      <c r="P82" s="14">
        <v>687</v>
      </c>
      <c r="Q82" s="14">
        <v>67</v>
      </c>
      <c r="R82" s="14" t="s">
        <v>1286</v>
      </c>
      <c r="S82" s="14" t="s">
        <v>1287</v>
      </c>
      <c r="T82" s="14" t="s">
        <v>900</v>
      </c>
      <c r="U82" s="14" t="s">
        <v>915</v>
      </c>
      <c r="V82" s="14"/>
      <c r="W82" s="14"/>
      <c r="X82" s="14"/>
      <c r="Y82" s="14"/>
      <c r="Z82" s="14"/>
      <c r="AA82" s="14"/>
      <c r="AB82" s="67">
        <v>43122</v>
      </c>
      <c r="AC82" s="67">
        <v>43117</v>
      </c>
      <c r="AD82" s="14" t="s">
        <v>1288</v>
      </c>
      <c r="AE82" s="14" t="s">
        <v>1544</v>
      </c>
      <c r="AF82" s="14" t="s">
        <v>915</v>
      </c>
      <c r="AG82" s="14"/>
      <c r="AH82" s="14" t="str">
        <f t="shared" si="6"/>
        <v>Standard</v>
      </c>
      <c r="AI82" s="14">
        <f t="shared" si="7"/>
        <v>1.1166666666666667</v>
      </c>
      <c r="AJ82" s="14">
        <f t="shared" si="5"/>
        <v>0</v>
      </c>
      <c r="AK82" s="14">
        <f t="shared" si="8"/>
        <v>0</v>
      </c>
      <c r="AL82" s="68">
        <f t="shared" si="9"/>
        <v>0</v>
      </c>
    </row>
    <row r="83" spans="2:38" hidden="1" x14ac:dyDescent="0.3">
      <c r="B83" s="14">
        <v>2307926</v>
      </c>
      <c r="C83" s="14" t="s">
        <v>92</v>
      </c>
      <c r="D83" s="14" t="s">
        <v>1545</v>
      </c>
      <c r="E83" s="14" t="s">
        <v>1545</v>
      </c>
      <c r="F83" s="14" t="s">
        <v>1546</v>
      </c>
      <c r="G83" s="69">
        <v>758000000000</v>
      </c>
      <c r="H83" s="14" t="s">
        <v>1305</v>
      </c>
      <c r="I83" s="14"/>
      <c r="J83" s="14"/>
      <c r="K83" s="14">
        <v>7</v>
      </c>
      <c r="L83" s="14">
        <v>39.380000000000003</v>
      </c>
      <c r="M83" s="14">
        <v>27</v>
      </c>
      <c r="N83" s="14">
        <v>32.19</v>
      </c>
      <c r="O83" s="14">
        <v>3.48</v>
      </c>
      <c r="P83" s="14">
        <v>687</v>
      </c>
      <c r="Q83" s="14">
        <v>65</v>
      </c>
      <c r="R83" s="14" t="s">
        <v>1538</v>
      </c>
      <c r="S83" s="14" t="s">
        <v>1539</v>
      </c>
      <c r="T83" s="14" t="s">
        <v>900</v>
      </c>
      <c r="U83" s="14" t="s">
        <v>915</v>
      </c>
      <c r="V83" s="14"/>
      <c r="W83" s="14"/>
      <c r="X83" s="14"/>
      <c r="Y83" s="14"/>
      <c r="Z83" s="14" t="s">
        <v>915</v>
      </c>
      <c r="AA83" s="14"/>
      <c r="AB83" s="67">
        <v>43102</v>
      </c>
      <c r="AC83" s="67">
        <v>43084</v>
      </c>
      <c r="AD83" s="14" t="s">
        <v>1298</v>
      </c>
      <c r="AE83" s="14" t="s">
        <v>1547</v>
      </c>
      <c r="AF83" s="14" t="s">
        <v>915</v>
      </c>
      <c r="AG83" s="14"/>
      <c r="AH83" s="14" t="str">
        <f t="shared" si="6"/>
        <v>Standard</v>
      </c>
      <c r="AI83" s="14">
        <f t="shared" si="7"/>
        <v>1.0833333333333333</v>
      </c>
      <c r="AJ83" s="14">
        <f t="shared" si="5"/>
        <v>0</v>
      </c>
      <c r="AK83" s="14">
        <f t="shared" si="8"/>
        <v>0</v>
      </c>
      <c r="AL83" s="68">
        <f t="shared" si="9"/>
        <v>0</v>
      </c>
    </row>
    <row r="84" spans="2:38" hidden="1" x14ac:dyDescent="0.3">
      <c r="B84" s="14">
        <v>2307916</v>
      </c>
      <c r="C84" s="14" t="s">
        <v>92</v>
      </c>
      <c r="D84" s="14" t="s">
        <v>1548</v>
      </c>
      <c r="E84" s="14" t="s">
        <v>1548</v>
      </c>
      <c r="F84" s="14" t="s">
        <v>1549</v>
      </c>
      <c r="G84" s="69">
        <v>758000000000</v>
      </c>
      <c r="H84" s="14" t="s">
        <v>119</v>
      </c>
      <c r="I84" s="14"/>
      <c r="J84" s="14"/>
      <c r="K84" s="14">
        <v>7.5</v>
      </c>
      <c r="L84" s="14">
        <v>39.380000000000003</v>
      </c>
      <c r="M84" s="14">
        <v>27</v>
      </c>
      <c r="N84" s="14">
        <v>33</v>
      </c>
      <c r="O84" s="14">
        <v>3.93</v>
      </c>
      <c r="P84" s="14">
        <v>608</v>
      </c>
      <c r="Q84" s="14">
        <v>58</v>
      </c>
      <c r="R84" s="14" t="s">
        <v>1550</v>
      </c>
      <c r="S84" s="14" t="s">
        <v>1539</v>
      </c>
      <c r="T84" s="14" t="s">
        <v>900</v>
      </c>
      <c r="U84" s="14" t="s">
        <v>915</v>
      </c>
      <c r="V84" s="14"/>
      <c r="W84" s="14"/>
      <c r="X84" s="14"/>
      <c r="Y84" s="14"/>
      <c r="Z84" s="14" t="s">
        <v>915</v>
      </c>
      <c r="AA84" s="14"/>
      <c r="AB84" s="67">
        <v>43102</v>
      </c>
      <c r="AC84" s="67">
        <v>43084</v>
      </c>
      <c r="AD84" s="14" t="s">
        <v>1298</v>
      </c>
      <c r="AE84" s="14" t="s">
        <v>1551</v>
      </c>
      <c r="AF84" s="14" t="s">
        <v>915</v>
      </c>
      <c r="AG84" s="14"/>
      <c r="AH84" s="14" t="str">
        <f t="shared" si="6"/>
        <v>Standard</v>
      </c>
      <c r="AI84" s="14">
        <f t="shared" si="7"/>
        <v>0.96666666666666667</v>
      </c>
      <c r="AJ84" s="14">
        <f t="shared" si="5"/>
        <v>0</v>
      </c>
      <c r="AK84" s="14">
        <f t="shared" si="8"/>
        <v>0</v>
      </c>
      <c r="AL84" s="68">
        <f t="shared" si="9"/>
        <v>0</v>
      </c>
    </row>
    <row r="85" spans="2:38" hidden="1" x14ac:dyDescent="0.3">
      <c r="B85" s="14">
        <v>2309319</v>
      </c>
      <c r="C85" s="14" t="s">
        <v>92</v>
      </c>
      <c r="D85" s="14" t="s">
        <v>1455</v>
      </c>
      <c r="E85" s="14" t="s">
        <v>1552</v>
      </c>
      <c r="F85" s="14" t="s">
        <v>1553</v>
      </c>
      <c r="G85" s="14">
        <v>84691826613</v>
      </c>
      <c r="H85" s="14" t="s">
        <v>119</v>
      </c>
      <c r="I85" s="14"/>
      <c r="J85" s="14"/>
      <c r="K85" s="14">
        <v>7.5</v>
      </c>
      <c r="L85" s="14">
        <v>39.380000000000003</v>
      </c>
      <c r="M85" s="14">
        <v>27</v>
      </c>
      <c r="N85" s="14">
        <v>33</v>
      </c>
      <c r="O85" s="14">
        <v>3.93</v>
      </c>
      <c r="P85" s="14">
        <v>608</v>
      </c>
      <c r="Q85" s="14">
        <v>59</v>
      </c>
      <c r="R85" s="14" t="s">
        <v>1458</v>
      </c>
      <c r="S85" s="14" t="s">
        <v>1287</v>
      </c>
      <c r="T85" s="14" t="s">
        <v>900</v>
      </c>
      <c r="U85" s="14" t="s">
        <v>915</v>
      </c>
      <c r="V85" s="14"/>
      <c r="W85" s="14"/>
      <c r="X85" s="14"/>
      <c r="Y85" s="14"/>
      <c r="Z85" s="14"/>
      <c r="AA85" s="14"/>
      <c r="AB85" s="67">
        <v>43122</v>
      </c>
      <c r="AC85" s="67">
        <v>43118</v>
      </c>
      <c r="AD85" s="14" t="s">
        <v>1288</v>
      </c>
      <c r="AE85" s="14" t="s">
        <v>1554</v>
      </c>
      <c r="AF85" s="14" t="s">
        <v>915</v>
      </c>
      <c r="AG85" s="14"/>
      <c r="AH85" s="14" t="str">
        <f t="shared" si="6"/>
        <v>Standard</v>
      </c>
      <c r="AI85" s="14">
        <f t="shared" si="7"/>
        <v>0.98333333333333328</v>
      </c>
      <c r="AJ85" s="14">
        <f t="shared" si="5"/>
        <v>0</v>
      </c>
      <c r="AK85" s="14">
        <f t="shared" si="8"/>
        <v>0</v>
      </c>
      <c r="AL85" s="68">
        <f t="shared" si="9"/>
        <v>0</v>
      </c>
    </row>
    <row r="86" spans="2:38" hidden="1" x14ac:dyDescent="0.3">
      <c r="B86" s="14">
        <v>2307925</v>
      </c>
      <c r="C86" s="14" t="s">
        <v>92</v>
      </c>
      <c r="D86" s="14" t="s">
        <v>1555</v>
      </c>
      <c r="E86" s="14" t="s">
        <v>1556</v>
      </c>
      <c r="F86" s="14" t="s">
        <v>1557</v>
      </c>
      <c r="G86" s="69">
        <v>758000000000</v>
      </c>
      <c r="H86" s="14" t="s">
        <v>1305</v>
      </c>
      <c r="I86" s="14"/>
      <c r="J86" s="14"/>
      <c r="K86" s="14">
        <v>7.5</v>
      </c>
      <c r="L86" s="14">
        <v>39.380000000000003</v>
      </c>
      <c r="M86" s="14">
        <v>27</v>
      </c>
      <c r="N86" s="14">
        <v>33</v>
      </c>
      <c r="O86" s="14">
        <v>3.48</v>
      </c>
      <c r="P86" s="14">
        <v>687</v>
      </c>
      <c r="Q86" s="14">
        <v>64</v>
      </c>
      <c r="R86" s="14" t="s">
        <v>1550</v>
      </c>
      <c r="S86" s="14" t="s">
        <v>1539</v>
      </c>
      <c r="T86" s="14" t="s">
        <v>900</v>
      </c>
      <c r="U86" s="14" t="s">
        <v>915</v>
      </c>
      <c r="V86" s="14"/>
      <c r="W86" s="14"/>
      <c r="X86" s="14"/>
      <c r="Y86" s="14"/>
      <c r="Z86" s="14" t="s">
        <v>915</v>
      </c>
      <c r="AA86" s="14"/>
      <c r="AB86" s="67">
        <v>43102</v>
      </c>
      <c r="AC86" s="67">
        <v>43084</v>
      </c>
      <c r="AD86" s="14" t="s">
        <v>1298</v>
      </c>
      <c r="AE86" s="14" t="s">
        <v>1558</v>
      </c>
      <c r="AF86" s="14" t="s">
        <v>915</v>
      </c>
      <c r="AG86" s="14"/>
      <c r="AH86" s="14" t="str">
        <f t="shared" si="6"/>
        <v>Standard</v>
      </c>
      <c r="AI86" s="14">
        <f t="shared" si="7"/>
        <v>1.0666666666666667</v>
      </c>
      <c r="AJ86" s="14">
        <f t="shared" si="5"/>
        <v>0</v>
      </c>
      <c r="AK86" s="14">
        <f t="shared" si="8"/>
        <v>0</v>
      </c>
      <c r="AL86" s="68">
        <f t="shared" si="9"/>
        <v>0</v>
      </c>
    </row>
    <row r="87" spans="2:38" hidden="1" x14ac:dyDescent="0.3">
      <c r="B87" s="14">
        <v>2309320</v>
      </c>
      <c r="C87" s="14" t="s">
        <v>92</v>
      </c>
      <c r="D87" s="14" t="s">
        <v>1463</v>
      </c>
      <c r="E87" s="14" t="s">
        <v>1559</v>
      </c>
      <c r="F87" s="14" t="s">
        <v>1560</v>
      </c>
      <c r="G87" s="14">
        <v>84691826620</v>
      </c>
      <c r="H87" s="14" t="s">
        <v>1305</v>
      </c>
      <c r="I87" s="14"/>
      <c r="J87" s="14"/>
      <c r="K87" s="14">
        <v>7.5</v>
      </c>
      <c r="L87" s="14">
        <v>39.380000000000003</v>
      </c>
      <c r="M87" s="14">
        <v>27</v>
      </c>
      <c r="N87" s="14">
        <v>33</v>
      </c>
      <c r="O87" s="14">
        <v>3.48</v>
      </c>
      <c r="P87" s="14">
        <v>687</v>
      </c>
      <c r="Q87" s="14">
        <v>64</v>
      </c>
      <c r="R87" s="14" t="s">
        <v>1458</v>
      </c>
      <c r="S87" s="14" t="s">
        <v>1287</v>
      </c>
      <c r="T87" s="14" t="s">
        <v>900</v>
      </c>
      <c r="U87" s="14" t="s">
        <v>915</v>
      </c>
      <c r="V87" s="14"/>
      <c r="W87" s="14"/>
      <c r="X87" s="14"/>
      <c r="Y87" s="14"/>
      <c r="Z87" s="14"/>
      <c r="AA87" s="14"/>
      <c r="AB87" s="67">
        <v>43122</v>
      </c>
      <c r="AC87" s="67">
        <v>43118</v>
      </c>
      <c r="AD87" s="14" t="s">
        <v>1288</v>
      </c>
      <c r="AE87" s="14" t="s">
        <v>1561</v>
      </c>
      <c r="AF87" s="14" t="s">
        <v>915</v>
      </c>
      <c r="AG87" s="14"/>
      <c r="AH87" s="14" t="str">
        <f t="shared" si="6"/>
        <v>Standard</v>
      </c>
      <c r="AI87" s="14">
        <f t="shared" si="7"/>
        <v>1.0666666666666667</v>
      </c>
      <c r="AJ87" s="14">
        <f t="shared" si="5"/>
        <v>0</v>
      </c>
      <c r="AK87" s="14">
        <f t="shared" si="8"/>
        <v>0</v>
      </c>
      <c r="AL87" s="68">
        <f t="shared" si="9"/>
        <v>0</v>
      </c>
    </row>
    <row r="88" spans="2:38" hidden="1" x14ac:dyDescent="0.3">
      <c r="B88" s="14">
        <v>2281224</v>
      </c>
      <c r="C88" s="14" t="s">
        <v>92</v>
      </c>
      <c r="D88" s="14" t="s">
        <v>1562</v>
      </c>
      <c r="E88" s="14" t="s">
        <v>1562</v>
      </c>
      <c r="F88" s="14" t="s">
        <v>1563</v>
      </c>
      <c r="G88" s="14" t="s">
        <v>1564</v>
      </c>
      <c r="H88" s="14" t="s">
        <v>119</v>
      </c>
      <c r="I88" s="14"/>
      <c r="J88" s="14"/>
      <c r="K88" s="14">
        <v>8.3000000000000007</v>
      </c>
      <c r="L88" s="14">
        <v>47</v>
      </c>
      <c r="M88" s="14">
        <v>28</v>
      </c>
      <c r="N88" s="14">
        <v>34.380000000000003</v>
      </c>
      <c r="O88" s="14">
        <v>3.93</v>
      </c>
      <c r="P88" s="14">
        <v>608</v>
      </c>
      <c r="Q88" s="14">
        <v>77</v>
      </c>
      <c r="R88" s="14" t="s">
        <v>1565</v>
      </c>
      <c r="S88" s="14" t="s">
        <v>1566</v>
      </c>
      <c r="T88" s="14" t="s">
        <v>900</v>
      </c>
      <c r="U88" s="14" t="s">
        <v>915</v>
      </c>
      <c r="V88" s="14"/>
      <c r="W88" s="14"/>
      <c r="X88" s="14"/>
      <c r="Y88" s="14"/>
      <c r="Z88" s="14" t="s">
        <v>912</v>
      </c>
      <c r="AA88" s="14" t="s">
        <v>1567</v>
      </c>
      <c r="AB88" s="67">
        <v>42656</v>
      </c>
      <c r="AC88" s="67">
        <v>42655</v>
      </c>
      <c r="AD88" s="14" t="s">
        <v>1288</v>
      </c>
      <c r="AE88" s="14" t="s">
        <v>1568</v>
      </c>
      <c r="AF88" s="14" t="s">
        <v>915</v>
      </c>
      <c r="AG88" s="14"/>
      <c r="AH88" s="14" t="str">
        <f t="shared" si="6"/>
        <v>Standard</v>
      </c>
      <c r="AI88" s="14">
        <f t="shared" si="7"/>
        <v>1.2833333333333334</v>
      </c>
      <c r="AJ88" s="14">
        <f t="shared" si="5"/>
        <v>0</v>
      </c>
      <c r="AK88" s="14">
        <f t="shared" si="8"/>
        <v>0</v>
      </c>
      <c r="AL88" s="68">
        <f t="shared" si="9"/>
        <v>0</v>
      </c>
    </row>
    <row r="89" spans="2:38" hidden="1" x14ac:dyDescent="0.3">
      <c r="B89" s="14">
        <v>2281076</v>
      </c>
      <c r="C89" s="14" t="s">
        <v>92</v>
      </c>
      <c r="D89" s="14" t="s">
        <v>1569</v>
      </c>
      <c r="E89" s="14" t="s">
        <v>1569</v>
      </c>
      <c r="F89" s="14" t="s">
        <v>1570</v>
      </c>
      <c r="G89" s="14" t="s">
        <v>1571</v>
      </c>
      <c r="H89" s="14" t="s">
        <v>1305</v>
      </c>
      <c r="I89" s="14"/>
      <c r="J89" s="14"/>
      <c r="K89" s="14">
        <v>8.3000000000000007</v>
      </c>
      <c r="L89" s="14">
        <v>47</v>
      </c>
      <c r="M89" s="14">
        <v>28</v>
      </c>
      <c r="N89" s="14">
        <v>34.380000000000003</v>
      </c>
      <c r="O89" s="14">
        <v>3.48</v>
      </c>
      <c r="P89" s="14">
        <v>687</v>
      </c>
      <c r="Q89" s="14">
        <v>69</v>
      </c>
      <c r="R89" s="14" t="s">
        <v>1565</v>
      </c>
      <c r="S89" s="14" t="s">
        <v>1566</v>
      </c>
      <c r="T89" s="14" t="s">
        <v>900</v>
      </c>
      <c r="U89" s="14" t="s">
        <v>915</v>
      </c>
      <c r="V89" s="14"/>
      <c r="W89" s="14"/>
      <c r="X89" s="14"/>
      <c r="Y89" s="14"/>
      <c r="Z89" s="14" t="s">
        <v>912</v>
      </c>
      <c r="AA89" s="14" t="s">
        <v>1572</v>
      </c>
      <c r="AB89" s="67">
        <v>42654</v>
      </c>
      <c r="AC89" s="67">
        <v>42654</v>
      </c>
      <c r="AD89" s="14" t="s">
        <v>1288</v>
      </c>
      <c r="AE89" s="14" t="s">
        <v>1573</v>
      </c>
      <c r="AF89" s="14" t="s">
        <v>915</v>
      </c>
      <c r="AG89" s="14"/>
      <c r="AH89" s="14" t="str">
        <f t="shared" si="6"/>
        <v>Standard</v>
      </c>
      <c r="AI89" s="14">
        <f t="shared" si="7"/>
        <v>1.1499999999999999</v>
      </c>
      <c r="AJ89" s="14">
        <f t="shared" si="5"/>
        <v>0</v>
      </c>
      <c r="AK89" s="14">
        <f t="shared" si="8"/>
        <v>0</v>
      </c>
      <c r="AL89" s="68">
        <f t="shared" si="9"/>
        <v>0</v>
      </c>
    </row>
    <row r="90" spans="2:38" hidden="1" x14ac:dyDescent="0.3">
      <c r="B90" s="14">
        <v>2325052</v>
      </c>
      <c r="C90" s="14" t="s">
        <v>92</v>
      </c>
      <c r="D90" s="14" t="s">
        <v>1574</v>
      </c>
      <c r="E90" s="14" t="s">
        <v>1575</v>
      </c>
      <c r="F90" s="14" t="s">
        <v>1576</v>
      </c>
      <c r="G90" s="14">
        <v>84691826668</v>
      </c>
      <c r="H90" s="14" t="s">
        <v>1410</v>
      </c>
      <c r="I90" s="14"/>
      <c r="J90" s="14">
        <v>240</v>
      </c>
      <c r="K90" s="14">
        <v>4.0999999999999996</v>
      </c>
      <c r="L90" s="14">
        <v>33.25</v>
      </c>
      <c r="M90" s="14">
        <v>23.44</v>
      </c>
      <c r="N90" s="14">
        <v>25.25</v>
      </c>
      <c r="O90" s="14">
        <v>2.68</v>
      </c>
      <c r="P90" s="14">
        <v>317</v>
      </c>
      <c r="Q90" s="14">
        <v>30</v>
      </c>
      <c r="R90" s="14" t="s">
        <v>1402</v>
      </c>
      <c r="S90" s="14" t="s">
        <v>1287</v>
      </c>
      <c r="T90" s="14" t="s">
        <v>18</v>
      </c>
      <c r="U90" s="14" t="s">
        <v>915</v>
      </c>
      <c r="V90" s="14"/>
      <c r="W90" s="14"/>
      <c r="X90" s="14"/>
      <c r="Y90" s="14"/>
      <c r="Z90" s="14" t="s">
        <v>912</v>
      </c>
      <c r="AA90" s="14" t="s">
        <v>1527</v>
      </c>
      <c r="AB90" s="67">
        <v>43346</v>
      </c>
      <c r="AC90" s="67">
        <v>43341</v>
      </c>
      <c r="AD90" s="14" t="s">
        <v>1294</v>
      </c>
      <c r="AE90" s="14" t="s">
        <v>1577</v>
      </c>
      <c r="AF90" s="14" t="s">
        <v>915</v>
      </c>
      <c r="AG90" s="14"/>
      <c r="AH90" s="14" t="str">
        <f t="shared" si="6"/>
        <v>Compact</v>
      </c>
      <c r="AI90" s="14">
        <f t="shared" si="7"/>
        <v>0.5</v>
      </c>
      <c r="AJ90" s="14">
        <f t="shared" si="5"/>
        <v>0</v>
      </c>
      <c r="AK90" s="14">
        <f t="shared" si="8"/>
        <v>0</v>
      </c>
      <c r="AL90" s="68">
        <f t="shared" si="9"/>
        <v>0</v>
      </c>
    </row>
    <row r="91" spans="2:38" hidden="1" x14ac:dyDescent="0.3">
      <c r="B91" s="14">
        <v>2325053</v>
      </c>
      <c r="C91" s="14" t="s">
        <v>92</v>
      </c>
      <c r="D91" s="14" t="s">
        <v>1574</v>
      </c>
      <c r="E91" s="14" t="s">
        <v>1578</v>
      </c>
      <c r="F91" s="14" t="s">
        <v>1579</v>
      </c>
      <c r="G91" s="14">
        <v>84691839118</v>
      </c>
      <c r="H91" s="14" t="s">
        <v>1410</v>
      </c>
      <c r="I91" s="14"/>
      <c r="J91" s="14">
        <v>240</v>
      </c>
      <c r="K91" s="14">
        <v>4.0999999999999996</v>
      </c>
      <c r="L91" s="14">
        <v>33.25</v>
      </c>
      <c r="M91" s="14">
        <v>23.44</v>
      </c>
      <c r="N91" s="14">
        <v>25.25</v>
      </c>
      <c r="O91" s="14">
        <v>2.68</v>
      </c>
      <c r="P91" s="14">
        <v>317</v>
      </c>
      <c r="Q91" s="14">
        <v>30</v>
      </c>
      <c r="R91" s="14" t="s">
        <v>1402</v>
      </c>
      <c r="S91" s="14" t="s">
        <v>1287</v>
      </c>
      <c r="T91" s="14" t="s">
        <v>18</v>
      </c>
      <c r="U91" s="14" t="s">
        <v>915</v>
      </c>
      <c r="V91" s="14"/>
      <c r="W91" s="14"/>
      <c r="X91" s="14"/>
      <c r="Y91" s="14"/>
      <c r="Z91" s="14" t="s">
        <v>912</v>
      </c>
      <c r="AA91" s="14" t="s">
        <v>1527</v>
      </c>
      <c r="AB91" s="67">
        <v>43346</v>
      </c>
      <c r="AC91" s="67">
        <v>43341</v>
      </c>
      <c r="AD91" s="14" t="s">
        <v>1294</v>
      </c>
      <c r="AE91" s="14" t="s">
        <v>1580</v>
      </c>
      <c r="AF91" s="14" t="s">
        <v>915</v>
      </c>
      <c r="AG91" s="14"/>
      <c r="AH91" s="14" t="str">
        <f t="shared" si="6"/>
        <v>Compact</v>
      </c>
      <c r="AI91" s="14">
        <f t="shared" si="7"/>
        <v>0.5</v>
      </c>
      <c r="AJ91" s="14">
        <f t="shared" si="5"/>
        <v>0</v>
      </c>
      <c r="AK91" s="14">
        <f t="shared" si="8"/>
        <v>0</v>
      </c>
      <c r="AL91" s="68">
        <f t="shared" si="9"/>
        <v>0</v>
      </c>
    </row>
    <row r="92" spans="2:38" hidden="1" x14ac:dyDescent="0.3">
      <c r="B92" s="14">
        <v>2265506</v>
      </c>
      <c r="C92" s="14" t="s">
        <v>527</v>
      </c>
      <c r="D92" s="14">
        <v>61632610</v>
      </c>
      <c r="E92" s="14" t="s">
        <v>1953</v>
      </c>
      <c r="F92" s="14"/>
      <c r="G92" s="69">
        <v>883000000000</v>
      </c>
      <c r="H92" s="14" t="s">
        <v>119</v>
      </c>
      <c r="I92" s="14"/>
      <c r="J92" s="14"/>
      <c r="K92" s="14">
        <v>9.1999999999999993</v>
      </c>
      <c r="L92" s="14">
        <v>41</v>
      </c>
      <c r="M92" s="14">
        <v>29</v>
      </c>
      <c r="N92" s="14">
        <v>33</v>
      </c>
      <c r="O92" s="14">
        <v>3.93</v>
      </c>
      <c r="P92" s="14">
        <v>608</v>
      </c>
      <c r="Q92" s="14">
        <v>74</v>
      </c>
      <c r="R92" s="14" t="s">
        <v>1591</v>
      </c>
      <c r="S92" s="14" t="s">
        <v>1592</v>
      </c>
      <c r="T92" s="14" t="s">
        <v>900</v>
      </c>
      <c r="U92" s="14" t="s">
        <v>915</v>
      </c>
      <c r="V92" s="14"/>
      <c r="W92" s="14"/>
      <c r="X92" s="14"/>
      <c r="Y92" s="14"/>
      <c r="Z92" s="14" t="s">
        <v>912</v>
      </c>
      <c r="AA92" s="14" t="s">
        <v>1593</v>
      </c>
      <c r="AB92" s="67">
        <v>42339</v>
      </c>
      <c r="AC92" s="67">
        <v>42670</v>
      </c>
      <c r="AD92" s="14" t="s">
        <v>1288</v>
      </c>
      <c r="AE92" s="14" t="s">
        <v>1954</v>
      </c>
      <c r="AF92" s="14" t="s">
        <v>915</v>
      </c>
      <c r="AG92" s="14"/>
      <c r="AH92" s="14" t="str">
        <f t="shared" ref="AH92:AH155" si="10">IF(K92&lt;4.4,"Compact","Standard")</f>
        <v>Standard</v>
      </c>
      <c r="AI92" s="14">
        <f t="shared" ref="AI92:AI155" si="11">Q92/60</f>
        <v>1.2333333333333334</v>
      </c>
      <c r="AJ92" s="14">
        <f t="shared" ref="AJ92:AJ155" si="12">AI92*$AO$2/1000</f>
        <v>0</v>
      </c>
      <c r="AK92" s="14">
        <f t="shared" ref="AK92:AK155" si="13">AJ92*IF(AH92="Standard",$AO$3,$AO$4)</f>
        <v>0</v>
      </c>
      <c r="AL92" s="68">
        <f t="shared" ref="AL92:AL155" si="14">AK92/P92</f>
        <v>0</v>
      </c>
    </row>
    <row r="93" spans="2:38" hidden="1" x14ac:dyDescent="0.3">
      <c r="B93" s="14">
        <v>2265507</v>
      </c>
      <c r="C93" s="14" t="s">
        <v>527</v>
      </c>
      <c r="D93" s="14">
        <v>61633610</v>
      </c>
      <c r="E93" s="14" t="s">
        <v>1955</v>
      </c>
      <c r="F93" s="14"/>
      <c r="G93" s="69">
        <v>883000000000</v>
      </c>
      <c r="H93" s="14" t="s">
        <v>119</v>
      </c>
      <c r="I93" s="14"/>
      <c r="J93" s="14"/>
      <c r="K93" s="14">
        <v>9.1999999999999993</v>
      </c>
      <c r="L93" s="14">
        <v>41</v>
      </c>
      <c r="M93" s="14">
        <v>29</v>
      </c>
      <c r="N93" s="14">
        <v>33</v>
      </c>
      <c r="O93" s="14">
        <v>3.93</v>
      </c>
      <c r="P93" s="14">
        <v>608</v>
      </c>
      <c r="Q93" s="14">
        <v>74</v>
      </c>
      <c r="R93" s="14" t="s">
        <v>1591</v>
      </c>
      <c r="S93" s="14" t="s">
        <v>1592</v>
      </c>
      <c r="T93" s="14" t="s">
        <v>900</v>
      </c>
      <c r="U93" s="14" t="s">
        <v>915</v>
      </c>
      <c r="V93" s="14"/>
      <c r="W93" s="14"/>
      <c r="X93" s="14"/>
      <c r="Y93" s="14"/>
      <c r="Z93" s="14" t="s">
        <v>912</v>
      </c>
      <c r="AA93" s="14" t="s">
        <v>1638</v>
      </c>
      <c r="AB93" s="67">
        <v>42339</v>
      </c>
      <c r="AC93" s="67">
        <v>42670</v>
      </c>
      <c r="AD93" s="14" t="s">
        <v>1288</v>
      </c>
      <c r="AE93" s="14" t="s">
        <v>1956</v>
      </c>
      <c r="AF93" s="14" t="s">
        <v>915</v>
      </c>
      <c r="AG93" s="14"/>
      <c r="AH93" s="14" t="str">
        <f t="shared" si="10"/>
        <v>Standard</v>
      </c>
      <c r="AI93" s="14">
        <f t="shared" si="11"/>
        <v>1.2333333333333334</v>
      </c>
      <c r="AJ93" s="14">
        <f t="shared" si="12"/>
        <v>0</v>
      </c>
      <c r="AK93" s="14">
        <f t="shared" si="13"/>
        <v>0</v>
      </c>
      <c r="AL93" s="68">
        <f t="shared" si="14"/>
        <v>0</v>
      </c>
    </row>
    <row r="94" spans="2:38" hidden="1" x14ac:dyDescent="0.3">
      <c r="B94" s="14">
        <v>2265512</v>
      </c>
      <c r="C94" s="14" t="s">
        <v>527</v>
      </c>
      <c r="D94" s="14">
        <v>71632610</v>
      </c>
      <c r="E94" s="14" t="s">
        <v>1590</v>
      </c>
      <c r="F94" s="14"/>
      <c r="G94" s="69">
        <v>883000000000</v>
      </c>
      <c r="H94" s="14" t="s">
        <v>1305</v>
      </c>
      <c r="I94" s="14"/>
      <c r="J94" s="14"/>
      <c r="K94" s="14">
        <v>9.1999999999999993</v>
      </c>
      <c r="L94" s="14">
        <v>41</v>
      </c>
      <c r="M94" s="14">
        <v>29</v>
      </c>
      <c r="N94" s="14">
        <v>33</v>
      </c>
      <c r="O94" s="14">
        <v>3.48</v>
      </c>
      <c r="P94" s="14">
        <v>687</v>
      </c>
      <c r="Q94" s="14">
        <v>60</v>
      </c>
      <c r="R94" s="14" t="s">
        <v>1591</v>
      </c>
      <c r="S94" s="14" t="s">
        <v>1592</v>
      </c>
      <c r="T94" s="14" t="s">
        <v>900</v>
      </c>
      <c r="U94" s="14" t="s">
        <v>915</v>
      </c>
      <c r="V94" s="14"/>
      <c r="W94" s="14"/>
      <c r="X94" s="14"/>
      <c r="Y94" s="14"/>
      <c r="Z94" s="14" t="s">
        <v>912</v>
      </c>
      <c r="AA94" s="14" t="s">
        <v>1593</v>
      </c>
      <c r="AB94" s="67">
        <v>42339</v>
      </c>
      <c r="AC94" s="67">
        <v>42670</v>
      </c>
      <c r="AD94" s="14" t="s">
        <v>1294</v>
      </c>
      <c r="AE94" s="14" t="s">
        <v>1594</v>
      </c>
      <c r="AF94" s="14" t="s">
        <v>915</v>
      </c>
      <c r="AG94" s="14"/>
      <c r="AH94" s="14" t="str">
        <f t="shared" si="10"/>
        <v>Standard</v>
      </c>
      <c r="AI94" s="14">
        <f t="shared" si="11"/>
        <v>1</v>
      </c>
      <c r="AJ94" s="14">
        <f t="shared" si="12"/>
        <v>0</v>
      </c>
      <c r="AK94" s="14">
        <f t="shared" si="13"/>
        <v>0</v>
      </c>
      <c r="AL94" s="68">
        <f t="shared" si="14"/>
        <v>0</v>
      </c>
    </row>
    <row r="95" spans="2:38" hidden="1" x14ac:dyDescent="0.3">
      <c r="B95" s="14">
        <v>2265513</v>
      </c>
      <c r="C95" s="14" t="s">
        <v>527</v>
      </c>
      <c r="D95" s="14">
        <v>71633610</v>
      </c>
      <c r="E95" s="14" t="s">
        <v>1595</v>
      </c>
      <c r="F95" s="14"/>
      <c r="G95" s="69">
        <v>883000000000</v>
      </c>
      <c r="H95" s="14" t="s">
        <v>1305</v>
      </c>
      <c r="I95" s="14"/>
      <c r="J95" s="14"/>
      <c r="K95" s="14">
        <v>9.1999999999999993</v>
      </c>
      <c r="L95" s="14">
        <v>41</v>
      </c>
      <c r="M95" s="14">
        <v>29</v>
      </c>
      <c r="N95" s="14">
        <v>33</v>
      </c>
      <c r="O95" s="14">
        <v>3.48</v>
      </c>
      <c r="P95" s="14">
        <v>687</v>
      </c>
      <c r="Q95" s="14">
        <v>60</v>
      </c>
      <c r="R95" s="14" t="s">
        <v>1591</v>
      </c>
      <c r="S95" s="14" t="s">
        <v>1592</v>
      </c>
      <c r="T95" s="14" t="s">
        <v>900</v>
      </c>
      <c r="U95" s="14" t="s">
        <v>915</v>
      </c>
      <c r="V95" s="14"/>
      <c r="W95" s="14"/>
      <c r="X95" s="14"/>
      <c r="Y95" s="14"/>
      <c r="Z95" s="14" t="s">
        <v>912</v>
      </c>
      <c r="AA95" s="14" t="s">
        <v>1593</v>
      </c>
      <c r="AB95" s="67">
        <v>42339</v>
      </c>
      <c r="AC95" s="67">
        <v>42670</v>
      </c>
      <c r="AD95" s="14" t="s">
        <v>1294</v>
      </c>
      <c r="AE95" s="14" t="s">
        <v>1596</v>
      </c>
      <c r="AF95" s="14" t="s">
        <v>915</v>
      </c>
      <c r="AG95" s="14"/>
      <c r="AH95" s="14" t="str">
        <f t="shared" si="10"/>
        <v>Standard</v>
      </c>
      <c r="AI95" s="14">
        <f t="shared" si="11"/>
        <v>1</v>
      </c>
      <c r="AJ95" s="14">
        <f t="shared" si="12"/>
        <v>0</v>
      </c>
      <c r="AK95" s="14">
        <f t="shared" si="13"/>
        <v>0</v>
      </c>
      <c r="AL95" s="68">
        <f t="shared" si="14"/>
        <v>0</v>
      </c>
    </row>
    <row r="96" spans="2:38" hidden="1" x14ac:dyDescent="0.3">
      <c r="B96" s="14">
        <v>2257207</v>
      </c>
      <c r="C96" s="14" t="s">
        <v>527</v>
      </c>
      <c r="D96" s="14" t="s">
        <v>1931</v>
      </c>
      <c r="E96" s="14" t="s">
        <v>1931</v>
      </c>
      <c r="F96" s="14"/>
      <c r="G96" s="69">
        <v>887000000000</v>
      </c>
      <c r="H96" s="14" t="s">
        <v>119</v>
      </c>
      <c r="I96" s="14"/>
      <c r="J96" s="14"/>
      <c r="K96" s="14">
        <v>7.5</v>
      </c>
      <c r="L96" s="14">
        <v>39</v>
      </c>
      <c r="M96" s="14">
        <v>27</v>
      </c>
      <c r="N96" s="14">
        <v>32.4</v>
      </c>
      <c r="O96" s="14">
        <v>3.94</v>
      </c>
      <c r="P96" s="14">
        <v>607</v>
      </c>
      <c r="Q96" s="14">
        <v>65</v>
      </c>
      <c r="R96" s="14" t="s">
        <v>1735</v>
      </c>
      <c r="S96" s="14" t="s">
        <v>1736</v>
      </c>
      <c r="T96" s="14" t="s">
        <v>900</v>
      </c>
      <c r="U96" s="14" t="s">
        <v>915</v>
      </c>
      <c r="V96" s="14"/>
      <c r="W96" s="14"/>
      <c r="X96" s="14"/>
      <c r="Y96" s="14"/>
      <c r="Z96" s="14"/>
      <c r="AA96" s="14"/>
      <c r="AB96" s="67">
        <v>42393</v>
      </c>
      <c r="AC96" s="67">
        <v>42382</v>
      </c>
      <c r="AD96" s="14" t="s">
        <v>1294</v>
      </c>
      <c r="AE96" s="14" t="s">
        <v>1932</v>
      </c>
      <c r="AF96" s="14" t="s">
        <v>915</v>
      </c>
      <c r="AG96" s="14"/>
      <c r="AH96" s="14" t="str">
        <f t="shared" si="10"/>
        <v>Standard</v>
      </c>
      <c r="AI96" s="14">
        <f t="shared" si="11"/>
        <v>1.0833333333333333</v>
      </c>
      <c r="AJ96" s="14">
        <f t="shared" si="12"/>
        <v>0</v>
      </c>
      <c r="AK96" s="14">
        <f t="shared" si="13"/>
        <v>0</v>
      </c>
      <c r="AL96" s="68">
        <f t="shared" si="14"/>
        <v>0</v>
      </c>
    </row>
    <row r="97" spans="2:38" hidden="1" x14ac:dyDescent="0.3">
      <c r="B97" s="14">
        <v>2257206</v>
      </c>
      <c r="C97" s="14" t="s">
        <v>527</v>
      </c>
      <c r="D97" s="14" t="s">
        <v>1933</v>
      </c>
      <c r="E97" s="14" t="s">
        <v>1933</v>
      </c>
      <c r="F97" s="14"/>
      <c r="G97" s="69">
        <v>887000000000</v>
      </c>
      <c r="H97" s="14" t="s">
        <v>119</v>
      </c>
      <c r="I97" s="14"/>
      <c r="J97" s="14"/>
      <c r="K97" s="14">
        <v>7.5</v>
      </c>
      <c r="L97" s="14">
        <v>39</v>
      </c>
      <c r="M97" s="14">
        <v>27</v>
      </c>
      <c r="N97" s="14">
        <v>32.4</v>
      </c>
      <c r="O97" s="14">
        <v>3.94</v>
      </c>
      <c r="P97" s="14">
        <v>607</v>
      </c>
      <c r="Q97" s="14">
        <v>65</v>
      </c>
      <c r="R97" s="14" t="s">
        <v>1735</v>
      </c>
      <c r="S97" s="14" t="s">
        <v>1736</v>
      </c>
      <c r="T97" s="14" t="s">
        <v>900</v>
      </c>
      <c r="U97" s="14" t="s">
        <v>915</v>
      </c>
      <c r="V97" s="14"/>
      <c r="W97" s="14"/>
      <c r="X97" s="14"/>
      <c r="Y97" s="14"/>
      <c r="Z97" s="14"/>
      <c r="AA97" s="14"/>
      <c r="AB97" s="67">
        <v>42393</v>
      </c>
      <c r="AC97" s="67">
        <v>42382</v>
      </c>
      <c r="AD97" s="14" t="s">
        <v>1294</v>
      </c>
      <c r="AE97" s="14" t="s">
        <v>1934</v>
      </c>
      <c r="AF97" s="14" t="s">
        <v>915</v>
      </c>
      <c r="AG97" s="14"/>
      <c r="AH97" s="14" t="str">
        <f t="shared" si="10"/>
        <v>Standard</v>
      </c>
      <c r="AI97" s="14">
        <f t="shared" si="11"/>
        <v>1.0833333333333333</v>
      </c>
      <c r="AJ97" s="14">
        <f t="shared" si="12"/>
        <v>0</v>
      </c>
      <c r="AK97" s="14">
        <f t="shared" si="13"/>
        <v>0</v>
      </c>
      <c r="AL97" s="68">
        <f t="shared" si="14"/>
        <v>0</v>
      </c>
    </row>
    <row r="98" spans="2:38" hidden="1" x14ac:dyDescent="0.3">
      <c r="B98" s="14">
        <v>2257205</v>
      </c>
      <c r="C98" s="14" t="s">
        <v>527</v>
      </c>
      <c r="D98" s="14" t="s">
        <v>1935</v>
      </c>
      <c r="E98" s="14" t="s">
        <v>1935</v>
      </c>
      <c r="F98" s="14"/>
      <c r="G98" s="69">
        <v>887000000000</v>
      </c>
      <c r="H98" s="14" t="s">
        <v>119</v>
      </c>
      <c r="I98" s="14"/>
      <c r="J98" s="14"/>
      <c r="K98" s="14">
        <v>7.5</v>
      </c>
      <c r="L98" s="14">
        <v>39</v>
      </c>
      <c r="M98" s="14">
        <v>27</v>
      </c>
      <c r="N98" s="14">
        <v>32.4</v>
      </c>
      <c r="O98" s="14">
        <v>3.94</v>
      </c>
      <c r="P98" s="14">
        <v>607</v>
      </c>
      <c r="Q98" s="14">
        <v>65</v>
      </c>
      <c r="R98" s="14" t="s">
        <v>1735</v>
      </c>
      <c r="S98" s="14" t="s">
        <v>1736</v>
      </c>
      <c r="T98" s="14" t="s">
        <v>900</v>
      </c>
      <c r="U98" s="14" t="s">
        <v>915</v>
      </c>
      <c r="V98" s="14"/>
      <c r="W98" s="14"/>
      <c r="X98" s="14"/>
      <c r="Y98" s="14"/>
      <c r="Z98" s="14"/>
      <c r="AA98" s="14"/>
      <c r="AB98" s="67">
        <v>42393</v>
      </c>
      <c r="AC98" s="67">
        <v>42382</v>
      </c>
      <c r="AD98" s="14" t="s">
        <v>1294</v>
      </c>
      <c r="AE98" s="14" t="s">
        <v>1936</v>
      </c>
      <c r="AF98" s="14" t="s">
        <v>915</v>
      </c>
      <c r="AG98" s="14"/>
      <c r="AH98" s="14" t="str">
        <f t="shared" si="10"/>
        <v>Standard</v>
      </c>
      <c r="AI98" s="14">
        <f t="shared" si="11"/>
        <v>1.0833333333333333</v>
      </c>
      <c r="AJ98" s="14">
        <f t="shared" si="12"/>
        <v>0</v>
      </c>
      <c r="AK98" s="14">
        <f t="shared" si="13"/>
        <v>0</v>
      </c>
      <c r="AL98" s="68">
        <f t="shared" si="14"/>
        <v>0</v>
      </c>
    </row>
    <row r="99" spans="2:38" hidden="1" x14ac:dyDescent="0.3">
      <c r="B99" s="14">
        <v>2257204</v>
      </c>
      <c r="C99" s="14" t="s">
        <v>527</v>
      </c>
      <c r="D99" s="14" t="s">
        <v>1937</v>
      </c>
      <c r="E99" s="14" t="s">
        <v>1937</v>
      </c>
      <c r="F99" s="14"/>
      <c r="G99" s="69">
        <v>887000000000</v>
      </c>
      <c r="H99" s="14" t="s">
        <v>119</v>
      </c>
      <c r="I99" s="14"/>
      <c r="J99" s="14"/>
      <c r="K99" s="14">
        <v>7.5</v>
      </c>
      <c r="L99" s="14">
        <v>39</v>
      </c>
      <c r="M99" s="14">
        <v>27</v>
      </c>
      <c r="N99" s="14">
        <v>32.4</v>
      </c>
      <c r="O99" s="14">
        <v>3.94</v>
      </c>
      <c r="P99" s="14">
        <v>607</v>
      </c>
      <c r="Q99" s="14">
        <v>65</v>
      </c>
      <c r="R99" s="14" t="s">
        <v>1735</v>
      </c>
      <c r="S99" s="14" t="s">
        <v>1736</v>
      </c>
      <c r="T99" s="14" t="s">
        <v>900</v>
      </c>
      <c r="U99" s="14" t="s">
        <v>915</v>
      </c>
      <c r="V99" s="14"/>
      <c r="W99" s="14"/>
      <c r="X99" s="14"/>
      <c r="Y99" s="14"/>
      <c r="Z99" s="14"/>
      <c r="AA99" s="14"/>
      <c r="AB99" s="67">
        <v>42393</v>
      </c>
      <c r="AC99" s="67">
        <v>42382</v>
      </c>
      <c r="AD99" s="14" t="s">
        <v>1294</v>
      </c>
      <c r="AE99" s="14" t="s">
        <v>1938</v>
      </c>
      <c r="AF99" s="14" t="s">
        <v>915</v>
      </c>
      <c r="AG99" s="14"/>
      <c r="AH99" s="14" t="str">
        <f t="shared" si="10"/>
        <v>Standard</v>
      </c>
      <c r="AI99" s="14">
        <f t="shared" si="11"/>
        <v>1.0833333333333333</v>
      </c>
      <c r="AJ99" s="14">
        <f t="shared" si="12"/>
        <v>0</v>
      </c>
      <c r="AK99" s="14">
        <f t="shared" si="13"/>
        <v>0</v>
      </c>
      <c r="AL99" s="68">
        <f t="shared" si="14"/>
        <v>0</v>
      </c>
    </row>
    <row r="100" spans="2:38" hidden="1" x14ac:dyDescent="0.3">
      <c r="B100" s="14">
        <v>2257208</v>
      </c>
      <c r="C100" s="14" t="s">
        <v>527</v>
      </c>
      <c r="D100" s="14" t="s">
        <v>1939</v>
      </c>
      <c r="E100" s="14" t="s">
        <v>1939</v>
      </c>
      <c r="F100" s="14"/>
      <c r="G100" s="69">
        <v>887000000000</v>
      </c>
      <c r="H100" s="14" t="s">
        <v>1305</v>
      </c>
      <c r="I100" s="14"/>
      <c r="J100" s="14"/>
      <c r="K100" s="14">
        <v>7.5</v>
      </c>
      <c r="L100" s="14">
        <v>39</v>
      </c>
      <c r="M100" s="14">
        <v>27</v>
      </c>
      <c r="N100" s="14">
        <v>32.4</v>
      </c>
      <c r="O100" s="14">
        <v>3.49</v>
      </c>
      <c r="P100" s="14">
        <v>685</v>
      </c>
      <c r="Q100" s="14">
        <v>64</v>
      </c>
      <c r="R100" s="14" t="s">
        <v>1735</v>
      </c>
      <c r="S100" s="14" t="s">
        <v>1736</v>
      </c>
      <c r="T100" s="14" t="s">
        <v>900</v>
      </c>
      <c r="U100" s="14" t="s">
        <v>915</v>
      </c>
      <c r="V100" s="14"/>
      <c r="W100" s="14"/>
      <c r="X100" s="14"/>
      <c r="Y100" s="14"/>
      <c r="Z100" s="14"/>
      <c r="AA100" s="14"/>
      <c r="AB100" s="67">
        <v>42393</v>
      </c>
      <c r="AC100" s="67">
        <v>42382</v>
      </c>
      <c r="AD100" s="14" t="s">
        <v>1294</v>
      </c>
      <c r="AE100" s="14" t="s">
        <v>1940</v>
      </c>
      <c r="AF100" s="14" t="s">
        <v>915</v>
      </c>
      <c r="AG100" s="14"/>
      <c r="AH100" s="14" t="str">
        <f t="shared" si="10"/>
        <v>Standard</v>
      </c>
      <c r="AI100" s="14">
        <f t="shared" si="11"/>
        <v>1.0666666666666667</v>
      </c>
      <c r="AJ100" s="14">
        <f t="shared" si="12"/>
        <v>0</v>
      </c>
      <c r="AK100" s="14">
        <f t="shared" si="13"/>
        <v>0</v>
      </c>
      <c r="AL100" s="68">
        <f t="shared" si="14"/>
        <v>0</v>
      </c>
    </row>
    <row r="101" spans="2:38" hidden="1" x14ac:dyDescent="0.3">
      <c r="B101" s="14">
        <v>2261846</v>
      </c>
      <c r="C101" s="14" t="s">
        <v>527</v>
      </c>
      <c r="D101" s="14" t="s">
        <v>1941</v>
      </c>
      <c r="E101" s="14" t="s">
        <v>1941</v>
      </c>
      <c r="F101" s="14"/>
      <c r="G101" s="69">
        <v>719000000000000</v>
      </c>
      <c r="H101" s="14" t="s">
        <v>119</v>
      </c>
      <c r="I101" s="14"/>
      <c r="J101" s="14"/>
      <c r="K101" s="14">
        <v>7.3</v>
      </c>
      <c r="L101" s="14">
        <v>40.19</v>
      </c>
      <c r="M101" s="14">
        <v>27</v>
      </c>
      <c r="N101" s="14">
        <v>29</v>
      </c>
      <c r="O101" s="14">
        <v>3.94</v>
      </c>
      <c r="P101" s="14">
        <v>607</v>
      </c>
      <c r="Q101" s="14">
        <v>67</v>
      </c>
      <c r="R101" s="14" t="s">
        <v>1582</v>
      </c>
      <c r="S101" s="14" t="s">
        <v>1583</v>
      </c>
      <c r="T101" s="14" t="s">
        <v>900</v>
      </c>
      <c r="U101" s="14" t="s">
        <v>915</v>
      </c>
      <c r="V101" s="14"/>
      <c r="W101" s="14"/>
      <c r="X101" s="14"/>
      <c r="Y101" s="14"/>
      <c r="Z101" s="14" t="s">
        <v>915</v>
      </c>
      <c r="AA101" s="14"/>
      <c r="AB101" s="67">
        <v>42433</v>
      </c>
      <c r="AC101" s="67">
        <v>42427</v>
      </c>
      <c r="AD101" s="14" t="s">
        <v>1294</v>
      </c>
      <c r="AE101" s="14" t="s">
        <v>1942</v>
      </c>
      <c r="AF101" s="14" t="s">
        <v>915</v>
      </c>
      <c r="AG101" s="14"/>
      <c r="AH101" s="14" t="str">
        <f t="shared" si="10"/>
        <v>Standard</v>
      </c>
      <c r="AI101" s="14">
        <f t="shared" si="11"/>
        <v>1.1166666666666667</v>
      </c>
      <c r="AJ101" s="14">
        <f t="shared" si="12"/>
        <v>0</v>
      </c>
      <c r="AK101" s="14">
        <f t="shared" si="13"/>
        <v>0</v>
      </c>
      <c r="AL101" s="68">
        <f t="shared" si="14"/>
        <v>0</v>
      </c>
    </row>
    <row r="102" spans="2:38" hidden="1" x14ac:dyDescent="0.3">
      <c r="B102" s="14">
        <v>2216958</v>
      </c>
      <c r="C102" s="14" t="s">
        <v>527</v>
      </c>
      <c r="D102" s="14" t="s">
        <v>1943</v>
      </c>
      <c r="E102" s="14" t="s">
        <v>1943</v>
      </c>
      <c r="F102" s="14"/>
      <c r="G102" s="73">
        <v>7.1919222416271906E+23</v>
      </c>
      <c r="H102" s="14" t="s">
        <v>119</v>
      </c>
      <c r="I102" s="14"/>
      <c r="J102" s="14"/>
      <c r="K102" s="14">
        <v>7.3</v>
      </c>
      <c r="L102" s="14">
        <v>40.19</v>
      </c>
      <c r="M102" s="14">
        <v>27</v>
      </c>
      <c r="N102" s="14">
        <v>29</v>
      </c>
      <c r="O102" s="14">
        <v>3.94</v>
      </c>
      <c r="P102" s="14">
        <v>607</v>
      </c>
      <c r="Q102" s="14">
        <v>67</v>
      </c>
      <c r="R102" s="14" t="s">
        <v>1582</v>
      </c>
      <c r="S102" s="14" t="s">
        <v>1583</v>
      </c>
      <c r="T102" s="14" t="s">
        <v>900</v>
      </c>
      <c r="U102" s="14" t="s">
        <v>915</v>
      </c>
      <c r="V102" s="14"/>
      <c r="W102" s="14"/>
      <c r="X102" s="14"/>
      <c r="Y102" s="14"/>
      <c r="Z102" s="14" t="s">
        <v>915</v>
      </c>
      <c r="AA102" s="14"/>
      <c r="AB102" s="67">
        <v>41873</v>
      </c>
      <c r="AC102" s="67">
        <v>41841</v>
      </c>
      <c r="AD102" s="14" t="s">
        <v>1294</v>
      </c>
      <c r="AE102" s="14" t="s">
        <v>1944</v>
      </c>
      <c r="AF102" s="14" t="s">
        <v>915</v>
      </c>
      <c r="AG102" s="14"/>
      <c r="AH102" s="14" t="str">
        <f t="shared" si="10"/>
        <v>Standard</v>
      </c>
      <c r="AI102" s="14">
        <f t="shared" si="11"/>
        <v>1.1166666666666667</v>
      </c>
      <c r="AJ102" s="14">
        <f t="shared" si="12"/>
        <v>0</v>
      </c>
      <c r="AK102" s="14">
        <f t="shared" si="13"/>
        <v>0</v>
      </c>
      <c r="AL102" s="68">
        <f t="shared" si="14"/>
        <v>0</v>
      </c>
    </row>
    <row r="103" spans="2:38" hidden="1" x14ac:dyDescent="0.3">
      <c r="B103" s="14">
        <v>2308543</v>
      </c>
      <c r="C103" s="14" t="s">
        <v>527</v>
      </c>
      <c r="D103" s="14" t="s">
        <v>1945</v>
      </c>
      <c r="E103" s="14" t="s">
        <v>1945</v>
      </c>
      <c r="F103" s="14"/>
      <c r="G103" s="14">
        <v>1</v>
      </c>
      <c r="H103" s="14" t="s">
        <v>119</v>
      </c>
      <c r="I103" s="14"/>
      <c r="J103" s="14"/>
      <c r="K103" s="14">
        <v>7.3</v>
      </c>
      <c r="L103" s="14">
        <v>40.19</v>
      </c>
      <c r="M103" s="14">
        <v>27</v>
      </c>
      <c r="N103" s="14">
        <v>28.94</v>
      </c>
      <c r="O103" s="14">
        <v>3.93</v>
      </c>
      <c r="P103" s="14">
        <v>608</v>
      </c>
      <c r="Q103" s="14">
        <v>55</v>
      </c>
      <c r="R103" s="14" t="s">
        <v>1598</v>
      </c>
      <c r="S103" s="14" t="s">
        <v>1605</v>
      </c>
      <c r="T103" s="14" t="s">
        <v>900</v>
      </c>
      <c r="U103" s="14" t="s">
        <v>915</v>
      </c>
      <c r="V103" s="14"/>
      <c r="W103" s="14"/>
      <c r="X103" s="14"/>
      <c r="Y103" s="14"/>
      <c r="Z103" s="14" t="s">
        <v>915</v>
      </c>
      <c r="AA103" s="14"/>
      <c r="AB103" s="67">
        <v>43069</v>
      </c>
      <c r="AC103" s="67">
        <v>43091</v>
      </c>
      <c r="AD103" s="14" t="s">
        <v>1294</v>
      </c>
      <c r="AE103" s="14" t="s">
        <v>1946</v>
      </c>
      <c r="AF103" s="14" t="s">
        <v>915</v>
      </c>
      <c r="AG103" s="14"/>
      <c r="AH103" s="14" t="str">
        <f t="shared" si="10"/>
        <v>Standard</v>
      </c>
      <c r="AI103" s="14">
        <f t="shared" si="11"/>
        <v>0.91666666666666663</v>
      </c>
      <c r="AJ103" s="14">
        <f t="shared" si="12"/>
        <v>0</v>
      </c>
      <c r="AK103" s="14">
        <f t="shared" si="13"/>
        <v>0</v>
      </c>
      <c r="AL103" s="68">
        <f t="shared" si="14"/>
        <v>0</v>
      </c>
    </row>
    <row r="104" spans="2:38" hidden="1" x14ac:dyDescent="0.3">
      <c r="B104" s="14">
        <v>2261847</v>
      </c>
      <c r="C104" s="14" t="s">
        <v>527</v>
      </c>
      <c r="D104" s="14" t="s">
        <v>1947</v>
      </c>
      <c r="E104" s="14" t="s">
        <v>1947</v>
      </c>
      <c r="F104" s="14"/>
      <c r="G104" s="69">
        <v>719000000000000</v>
      </c>
      <c r="H104" s="14" t="s">
        <v>119</v>
      </c>
      <c r="I104" s="14"/>
      <c r="J104" s="14"/>
      <c r="K104" s="14">
        <v>7.3</v>
      </c>
      <c r="L104" s="14">
        <v>40.19</v>
      </c>
      <c r="M104" s="14">
        <v>27</v>
      </c>
      <c r="N104" s="14">
        <v>29</v>
      </c>
      <c r="O104" s="14">
        <v>3.94</v>
      </c>
      <c r="P104" s="14">
        <v>607</v>
      </c>
      <c r="Q104" s="14">
        <v>67</v>
      </c>
      <c r="R104" s="14" t="s">
        <v>1582</v>
      </c>
      <c r="S104" s="14" t="s">
        <v>1583</v>
      </c>
      <c r="T104" s="14" t="s">
        <v>900</v>
      </c>
      <c r="U104" s="14" t="s">
        <v>915</v>
      </c>
      <c r="V104" s="14"/>
      <c r="W104" s="14"/>
      <c r="X104" s="14"/>
      <c r="Y104" s="14"/>
      <c r="Z104" s="14" t="s">
        <v>915</v>
      </c>
      <c r="AA104" s="14"/>
      <c r="AB104" s="67">
        <v>42433</v>
      </c>
      <c r="AC104" s="67">
        <v>42427</v>
      </c>
      <c r="AD104" s="14" t="s">
        <v>1294</v>
      </c>
      <c r="AE104" s="14" t="s">
        <v>1948</v>
      </c>
      <c r="AF104" s="14" t="s">
        <v>915</v>
      </c>
      <c r="AG104" s="14"/>
      <c r="AH104" s="14" t="str">
        <f t="shared" si="10"/>
        <v>Standard</v>
      </c>
      <c r="AI104" s="14">
        <f t="shared" si="11"/>
        <v>1.1166666666666667</v>
      </c>
      <c r="AJ104" s="14">
        <f t="shared" si="12"/>
        <v>0</v>
      </c>
      <c r="AK104" s="14">
        <f t="shared" si="13"/>
        <v>0</v>
      </c>
      <c r="AL104" s="68">
        <f t="shared" si="14"/>
        <v>0</v>
      </c>
    </row>
    <row r="105" spans="2:38" hidden="1" x14ac:dyDescent="0.3">
      <c r="B105" s="14">
        <v>2216959</v>
      </c>
      <c r="C105" s="14" t="s">
        <v>527</v>
      </c>
      <c r="D105" s="14" t="s">
        <v>1949</v>
      </c>
      <c r="E105" s="14" t="s">
        <v>1949</v>
      </c>
      <c r="F105" s="14"/>
      <c r="G105" s="73">
        <v>7.1919236416571902E+23</v>
      </c>
      <c r="H105" s="14" t="s">
        <v>119</v>
      </c>
      <c r="I105" s="14"/>
      <c r="J105" s="14"/>
      <c r="K105" s="14">
        <v>7.3</v>
      </c>
      <c r="L105" s="14">
        <v>40.19</v>
      </c>
      <c r="M105" s="14">
        <v>27</v>
      </c>
      <c r="N105" s="14">
        <v>29</v>
      </c>
      <c r="O105" s="14">
        <v>3.94</v>
      </c>
      <c r="P105" s="14">
        <v>607</v>
      </c>
      <c r="Q105" s="14">
        <v>67</v>
      </c>
      <c r="R105" s="14" t="s">
        <v>1582</v>
      </c>
      <c r="S105" s="14" t="s">
        <v>1583</v>
      </c>
      <c r="T105" s="14" t="s">
        <v>900</v>
      </c>
      <c r="U105" s="14" t="s">
        <v>915</v>
      </c>
      <c r="V105" s="14"/>
      <c r="W105" s="14"/>
      <c r="X105" s="14"/>
      <c r="Y105" s="14"/>
      <c r="Z105" s="14" t="s">
        <v>915</v>
      </c>
      <c r="AA105" s="14"/>
      <c r="AB105" s="67">
        <v>41873</v>
      </c>
      <c r="AC105" s="67">
        <v>41841</v>
      </c>
      <c r="AD105" s="14" t="s">
        <v>1294</v>
      </c>
      <c r="AE105" s="14" t="s">
        <v>1950</v>
      </c>
      <c r="AF105" s="14" t="s">
        <v>915</v>
      </c>
      <c r="AG105" s="14"/>
      <c r="AH105" s="14" t="str">
        <f t="shared" si="10"/>
        <v>Standard</v>
      </c>
      <c r="AI105" s="14">
        <f t="shared" si="11"/>
        <v>1.1166666666666667</v>
      </c>
      <c r="AJ105" s="14">
        <f t="shared" si="12"/>
        <v>0</v>
      </c>
      <c r="AK105" s="14">
        <f t="shared" si="13"/>
        <v>0</v>
      </c>
      <c r="AL105" s="68">
        <f t="shared" si="14"/>
        <v>0</v>
      </c>
    </row>
    <row r="106" spans="2:38" hidden="1" x14ac:dyDescent="0.3">
      <c r="B106" s="14">
        <v>2268424</v>
      </c>
      <c r="C106" s="14" t="s">
        <v>527</v>
      </c>
      <c r="D106" s="14" t="s">
        <v>1951</v>
      </c>
      <c r="E106" s="14" t="s">
        <v>1951</v>
      </c>
      <c r="F106" s="14"/>
      <c r="G106" s="14">
        <v>1</v>
      </c>
      <c r="H106" s="14" t="s">
        <v>119</v>
      </c>
      <c r="I106" s="14"/>
      <c r="J106" s="14"/>
      <c r="K106" s="14">
        <v>7.3</v>
      </c>
      <c r="L106" s="14">
        <v>40.19</v>
      </c>
      <c r="M106" s="14">
        <v>27</v>
      </c>
      <c r="N106" s="14">
        <v>28.94</v>
      </c>
      <c r="O106" s="14">
        <v>3.94</v>
      </c>
      <c r="P106" s="14">
        <v>607</v>
      </c>
      <c r="Q106" s="14">
        <v>69</v>
      </c>
      <c r="R106" s="14" t="s">
        <v>1588</v>
      </c>
      <c r="S106" s="14" t="s">
        <v>1583</v>
      </c>
      <c r="T106" s="14" t="s">
        <v>900</v>
      </c>
      <c r="U106" s="14" t="s">
        <v>915</v>
      </c>
      <c r="V106" s="14"/>
      <c r="W106" s="14"/>
      <c r="X106" s="14"/>
      <c r="Y106" s="14"/>
      <c r="Z106" s="14" t="s">
        <v>915</v>
      </c>
      <c r="AA106" s="14"/>
      <c r="AB106" s="67">
        <v>42544</v>
      </c>
      <c r="AC106" s="67">
        <v>42521</v>
      </c>
      <c r="AD106" s="14" t="s">
        <v>1294</v>
      </c>
      <c r="AE106" s="14" t="s">
        <v>1952</v>
      </c>
      <c r="AF106" s="14" t="s">
        <v>915</v>
      </c>
      <c r="AG106" s="14"/>
      <c r="AH106" s="14" t="str">
        <f t="shared" si="10"/>
        <v>Standard</v>
      </c>
      <c r="AI106" s="14">
        <f t="shared" si="11"/>
        <v>1.1499999999999999</v>
      </c>
      <c r="AJ106" s="14">
        <f t="shared" si="12"/>
        <v>0</v>
      </c>
      <c r="AK106" s="14">
        <f t="shared" si="13"/>
        <v>0</v>
      </c>
      <c r="AL106" s="68">
        <f t="shared" si="14"/>
        <v>0</v>
      </c>
    </row>
    <row r="107" spans="2:38" hidden="1" x14ac:dyDescent="0.3">
      <c r="B107" s="14">
        <v>2265508</v>
      </c>
      <c r="C107" s="14" t="s">
        <v>527</v>
      </c>
      <c r="D107" s="14" t="s">
        <v>1957</v>
      </c>
      <c r="E107" s="14" t="s">
        <v>1957</v>
      </c>
      <c r="F107" s="14"/>
      <c r="G107" s="14">
        <v>8</v>
      </c>
      <c r="H107" s="14" t="s">
        <v>119</v>
      </c>
      <c r="I107" s="14"/>
      <c r="J107" s="14"/>
      <c r="K107" s="14">
        <v>8.8000000000000007</v>
      </c>
      <c r="L107" s="14">
        <v>45</v>
      </c>
      <c r="M107" s="14">
        <v>29</v>
      </c>
      <c r="N107" s="14">
        <v>32</v>
      </c>
      <c r="O107" s="14">
        <v>3.93</v>
      </c>
      <c r="P107" s="14">
        <v>608</v>
      </c>
      <c r="Q107" s="14">
        <v>64</v>
      </c>
      <c r="R107" s="14" t="s">
        <v>1591</v>
      </c>
      <c r="S107" s="14" t="s">
        <v>1592</v>
      </c>
      <c r="T107" s="14" t="s">
        <v>900</v>
      </c>
      <c r="U107" s="14" t="s">
        <v>915</v>
      </c>
      <c r="V107" s="14"/>
      <c r="W107" s="14"/>
      <c r="X107" s="14"/>
      <c r="Y107" s="14"/>
      <c r="Z107" s="14" t="s">
        <v>912</v>
      </c>
      <c r="AA107" s="14" t="s">
        <v>1647</v>
      </c>
      <c r="AB107" s="67">
        <v>42522</v>
      </c>
      <c r="AC107" s="67">
        <v>42488</v>
      </c>
      <c r="AD107" s="14" t="s">
        <v>1288</v>
      </c>
      <c r="AE107" s="14" t="s">
        <v>1958</v>
      </c>
      <c r="AF107" s="14" t="s">
        <v>915</v>
      </c>
      <c r="AG107" s="14"/>
      <c r="AH107" s="14" t="str">
        <f t="shared" si="10"/>
        <v>Standard</v>
      </c>
      <c r="AI107" s="14">
        <f t="shared" si="11"/>
        <v>1.0666666666666667</v>
      </c>
      <c r="AJ107" s="14">
        <f t="shared" si="12"/>
        <v>0</v>
      </c>
      <c r="AK107" s="14">
        <f t="shared" si="13"/>
        <v>0</v>
      </c>
      <c r="AL107" s="68">
        <f t="shared" si="14"/>
        <v>0</v>
      </c>
    </row>
    <row r="108" spans="2:38" hidden="1" x14ac:dyDescent="0.3">
      <c r="B108" s="14">
        <v>2265509</v>
      </c>
      <c r="C108" s="14" t="s">
        <v>527</v>
      </c>
      <c r="D108" s="14" t="s">
        <v>1959</v>
      </c>
      <c r="E108" s="14" t="s">
        <v>1959</v>
      </c>
      <c r="F108" s="14"/>
      <c r="G108" s="14">
        <v>8</v>
      </c>
      <c r="H108" s="14" t="s">
        <v>119</v>
      </c>
      <c r="I108" s="14"/>
      <c r="J108" s="14"/>
      <c r="K108" s="14">
        <v>8.8000000000000007</v>
      </c>
      <c r="L108" s="14">
        <v>45</v>
      </c>
      <c r="M108" s="14">
        <v>29</v>
      </c>
      <c r="N108" s="14">
        <v>32</v>
      </c>
      <c r="O108" s="14">
        <v>3.93</v>
      </c>
      <c r="P108" s="14">
        <v>608</v>
      </c>
      <c r="Q108" s="14">
        <v>64</v>
      </c>
      <c r="R108" s="14" t="s">
        <v>1591</v>
      </c>
      <c r="S108" s="14" t="s">
        <v>1592</v>
      </c>
      <c r="T108" s="14" t="s">
        <v>900</v>
      </c>
      <c r="U108" s="14" t="s">
        <v>915</v>
      </c>
      <c r="V108" s="14"/>
      <c r="W108" s="14"/>
      <c r="X108" s="14"/>
      <c r="Y108" s="14"/>
      <c r="Z108" s="14" t="s">
        <v>912</v>
      </c>
      <c r="AA108" s="14" t="s">
        <v>1643</v>
      </c>
      <c r="AB108" s="67">
        <v>42522</v>
      </c>
      <c r="AC108" s="67">
        <v>42488</v>
      </c>
      <c r="AD108" s="14" t="s">
        <v>1288</v>
      </c>
      <c r="AE108" s="14" t="s">
        <v>1960</v>
      </c>
      <c r="AF108" s="14" t="s">
        <v>915</v>
      </c>
      <c r="AG108" s="14"/>
      <c r="AH108" s="14" t="str">
        <f t="shared" si="10"/>
        <v>Standard</v>
      </c>
      <c r="AI108" s="14">
        <f t="shared" si="11"/>
        <v>1.0666666666666667</v>
      </c>
      <c r="AJ108" s="14">
        <f t="shared" si="12"/>
        <v>0</v>
      </c>
      <c r="AK108" s="14">
        <f t="shared" si="13"/>
        <v>0</v>
      </c>
      <c r="AL108" s="68">
        <f t="shared" si="14"/>
        <v>0</v>
      </c>
    </row>
    <row r="109" spans="2:38" hidden="1" x14ac:dyDescent="0.3">
      <c r="B109" s="14">
        <v>2261848</v>
      </c>
      <c r="C109" s="14" t="s">
        <v>527</v>
      </c>
      <c r="D109" s="14" t="s">
        <v>1961</v>
      </c>
      <c r="E109" s="14" t="s">
        <v>1961</v>
      </c>
      <c r="F109" s="14"/>
      <c r="G109" s="69">
        <v>719000000000000</v>
      </c>
      <c r="H109" s="14" t="s">
        <v>1305</v>
      </c>
      <c r="I109" s="14"/>
      <c r="J109" s="14"/>
      <c r="K109" s="14">
        <v>7.3</v>
      </c>
      <c r="L109" s="14">
        <v>40.19</v>
      </c>
      <c r="M109" s="14">
        <v>27</v>
      </c>
      <c r="N109" s="14">
        <v>29</v>
      </c>
      <c r="O109" s="14">
        <v>3.49</v>
      </c>
      <c r="P109" s="14">
        <v>685</v>
      </c>
      <c r="Q109" s="14">
        <v>57</v>
      </c>
      <c r="R109" s="14" t="s">
        <v>1582</v>
      </c>
      <c r="S109" s="14" t="s">
        <v>1583</v>
      </c>
      <c r="T109" s="14" t="s">
        <v>900</v>
      </c>
      <c r="U109" s="14" t="s">
        <v>915</v>
      </c>
      <c r="V109" s="14"/>
      <c r="W109" s="14"/>
      <c r="X109" s="14"/>
      <c r="Y109" s="14"/>
      <c r="Z109" s="14" t="s">
        <v>915</v>
      </c>
      <c r="AA109" s="14"/>
      <c r="AB109" s="67">
        <v>42433</v>
      </c>
      <c r="AC109" s="67">
        <v>42427</v>
      </c>
      <c r="AD109" s="14" t="s">
        <v>1294</v>
      </c>
      <c r="AE109" s="14" t="s">
        <v>1962</v>
      </c>
      <c r="AF109" s="14" t="s">
        <v>915</v>
      </c>
      <c r="AG109" s="14"/>
      <c r="AH109" s="14" t="str">
        <f t="shared" si="10"/>
        <v>Standard</v>
      </c>
      <c r="AI109" s="14">
        <f t="shared" si="11"/>
        <v>0.95</v>
      </c>
      <c r="AJ109" s="14">
        <f t="shared" si="12"/>
        <v>0</v>
      </c>
      <c r="AK109" s="14">
        <f t="shared" si="13"/>
        <v>0</v>
      </c>
      <c r="AL109" s="68">
        <f t="shared" si="14"/>
        <v>0</v>
      </c>
    </row>
    <row r="110" spans="2:38" hidden="1" x14ac:dyDescent="0.3">
      <c r="B110" s="14">
        <v>2216964</v>
      </c>
      <c r="C110" s="14" t="s">
        <v>527</v>
      </c>
      <c r="D110" s="14" t="s">
        <v>1963</v>
      </c>
      <c r="E110" s="14" t="s">
        <v>1963</v>
      </c>
      <c r="F110" s="14"/>
      <c r="G110" s="73">
        <v>7.1919222417971895E+23</v>
      </c>
      <c r="H110" s="14" t="s">
        <v>1305</v>
      </c>
      <c r="I110" s="14"/>
      <c r="J110" s="14"/>
      <c r="K110" s="14">
        <v>7.3</v>
      </c>
      <c r="L110" s="14">
        <v>40.19</v>
      </c>
      <c r="M110" s="14">
        <v>27</v>
      </c>
      <c r="N110" s="14">
        <v>29</v>
      </c>
      <c r="O110" s="14">
        <v>3.49</v>
      </c>
      <c r="P110" s="14">
        <v>685</v>
      </c>
      <c r="Q110" s="14">
        <v>57</v>
      </c>
      <c r="R110" s="14" t="s">
        <v>1582</v>
      </c>
      <c r="S110" s="14" t="s">
        <v>1583</v>
      </c>
      <c r="T110" s="14" t="s">
        <v>900</v>
      </c>
      <c r="U110" s="14" t="s">
        <v>915</v>
      </c>
      <c r="V110" s="14"/>
      <c r="W110" s="14"/>
      <c r="X110" s="14"/>
      <c r="Y110" s="14"/>
      <c r="Z110" s="14" t="s">
        <v>915</v>
      </c>
      <c r="AA110" s="14"/>
      <c r="AB110" s="67">
        <v>41873</v>
      </c>
      <c r="AC110" s="67">
        <v>41851</v>
      </c>
      <c r="AD110" s="14" t="s">
        <v>1294</v>
      </c>
      <c r="AE110" s="14" t="s">
        <v>1964</v>
      </c>
      <c r="AF110" s="14" t="s">
        <v>915</v>
      </c>
      <c r="AG110" s="14"/>
      <c r="AH110" s="14" t="str">
        <f t="shared" si="10"/>
        <v>Standard</v>
      </c>
      <c r="AI110" s="14">
        <f t="shared" si="11"/>
        <v>0.95</v>
      </c>
      <c r="AJ110" s="14">
        <f t="shared" si="12"/>
        <v>0</v>
      </c>
      <c r="AK110" s="14">
        <f t="shared" si="13"/>
        <v>0</v>
      </c>
      <c r="AL110" s="68">
        <f t="shared" si="14"/>
        <v>0</v>
      </c>
    </row>
    <row r="111" spans="2:38" hidden="1" x14ac:dyDescent="0.3">
      <c r="B111" s="14">
        <v>2308544</v>
      </c>
      <c r="C111" s="14" t="s">
        <v>527</v>
      </c>
      <c r="D111" s="14" t="s">
        <v>1965</v>
      </c>
      <c r="E111" s="14" t="s">
        <v>1965</v>
      </c>
      <c r="F111" s="14"/>
      <c r="G111" s="14">
        <v>1</v>
      </c>
      <c r="H111" s="14" t="s">
        <v>1305</v>
      </c>
      <c r="I111" s="14"/>
      <c r="J111" s="14"/>
      <c r="K111" s="14">
        <v>7.3</v>
      </c>
      <c r="L111" s="14">
        <v>40.19</v>
      </c>
      <c r="M111" s="14">
        <v>27</v>
      </c>
      <c r="N111" s="14">
        <v>28.94</v>
      </c>
      <c r="O111" s="14">
        <v>3.48</v>
      </c>
      <c r="P111" s="14">
        <v>687</v>
      </c>
      <c r="Q111" s="14">
        <v>70</v>
      </c>
      <c r="R111" s="14" t="s">
        <v>1598</v>
      </c>
      <c r="S111" s="14" t="s">
        <v>1605</v>
      </c>
      <c r="T111" s="14" t="s">
        <v>900</v>
      </c>
      <c r="U111" s="14" t="s">
        <v>915</v>
      </c>
      <c r="V111" s="14"/>
      <c r="W111" s="14"/>
      <c r="X111" s="14"/>
      <c r="Y111" s="14"/>
      <c r="Z111" s="14" t="s">
        <v>915</v>
      </c>
      <c r="AA111" s="14"/>
      <c r="AB111" s="67">
        <v>43069</v>
      </c>
      <c r="AC111" s="67">
        <v>43091</v>
      </c>
      <c r="AD111" s="14" t="s">
        <v>1294</v>
      </c>
      <c r="AE111" s="14" t="s">
        <v>1966</v>
      </c>
      <c r="AF111" s="14" t="s">
        <v>915</v>
      </c>
      <c r="AG111" s="14"/>
      <c r="AH111" s="14" t="str">
        <f t="shared" si="10"/>
        <v>Standard</v>
      </c>
      <c r="AI111" s="14">
        <f t="shared" si="11"/>
        <v>1.1666666666666667</v>
      </c>
      <c r="AJ111" s="14">
        <f t="shared" si="12"/>
        <v>0</v>
      </c>
      <c r="AK111" s="14">
        <f t="shared" si="13"/>
        <v>0</v>
      </c>
      <c r="AL111" s="68">
        <f t="shared" si="14"/>
        <v>0</v>
      </c>
    </row>
    <row r="112" spans="2:38" hidden="1" x14ac:dyDescent="0.3">
      <c r="B112" s="14">
        <v>2261849</v>
      </c>
      <c r="C112" s="14" t="s">
        <v>527</v>
      </c>
      <c r="D112" s="14" t="s">
        <v>1581</v>
      </c>
      <c r="E112" s="14" t="s">
        <v>1581</v>
      </c>
      <c r="F112" s="14"/>
      <c r="G112" s="69">
        <v>719000000000000</v>
      </c>
      <c r="H112" s="14" t="s">
        <v>1305</v>
      </c>
      <c r="I112" s="14"/>
      <c r="J112" s="14"/>
      <c r="K112" s="14">
        <v>7.3</v>
      </c>
      <c r="L112" s="14">
        <v>40.19</v>
      </c>
      <c r="M112" s="14">
        <v>27</v>
      </c>
      <c r="N112" s="14">
        <v>29</v>
      </c>
      <c r="O112" s="14">
        <v>3.49</v>
      </c>
      <c r="P112" s="14">
        <v>685</v>
      </c>
      <c r="Q112" s="14">
        <v>57</v>
      </c>
      <c r="R112" s="14" t="s">
        <v>1582</v>
      </c>
      <c r="S112" s="14" t="s">
        <v>1583</v>
      </c>
      <c r="T112" s="14" t="s">
        <v>900</v>
      </c>
      <c r="U112" s="14" t="s">
        <v>915</v>
      </c>
      <c r="V112" s="14"/>
      <c r="W112" s="14"/>
      <c r="X112" s="14"/>
      <c r="Y112" s="14"/>
      <c r="Z112" s="14" t="s">
        <v>915</v>
      </c>
      <c r="AA112" s="14"/>
      <c r="AB112" s="67">
        <v>42433</v>
      </c>
      <c r="AC112" s="67">
        <v>42427</v>
      </c>
      <c r="AD112" s="14" t="s">
        <v>1294</v>
      </c>
      <c r="AE112" s="14" t="s">
        <v>1584</v>
      </c>
      <c r="AF112" s="14" t="s">
        <v>915</v>
      </c>
      <c r="AG112" s="14"/>
      <c r="AH112" s="14" t="str">
        <f t="shared" si="10"/>
        <v>Standard</v>
      </c>
      <c r="AI112" s="14">
        <f t="shared" si="11"/>
        <v>0.95</v>
      </c>
      <c r="AJ112" s="14">
        <f t="shared" si="12"/>
        <v>0</v>
      </c>
      <c r="AK112" s="14">
        <f t="shared" si="13"/>
        <v>0</v>
      </c>
      <c r="AL112" s="68">
        <f t="shared" si="14"/>
        <v>0</v>
      </c>
    </row>
    <row r="113" spans="2:38" hidden="1" x14ac:dyDescent="0.3">
      <c r="B113" s="14">
        <v>2216965</v>
      </c>
      <c r="C113" s="14" t="s">
        <v>527</v>
      </c>
      <c r="D113" s="14" t="s">
        <v>1585</v>
      </c>
      <c r="E113" s="14" t="s">
        <v>1585</v>
      </c>
      <c r="F113" s="14"/>
      <c r="G113" s="73">
        <v>7.1919226417571901E+23</v>
      </c>
      <c r="H113" s="14" t="s">
        <v>1305</v>
      </c>
      <c r="I113" s="14"/>
      <c r="J113" s="14"/>
      <c r="K113" s="14">
        <v>7.3</v>
      </c>
      <c r="L113" s="14">
        <v>40.19</v>
      </c>
      <c r="M113" s="14">
        <v>27</v>
      </c>
      <c r="N113" s="14">
        <v>29</v>
      </c>
      <c r="O113" s="14">
        <v>3.49</v>
      </c>
      <c r="P113" s="14">
        <v>685</v>
      </c>
      <c r="Q113" s="14">
        <v>57</v>
      </c>
      <c r="R113" s="14" t="s">
        <v>1582</v>
      </c>
      <c r="S113" s="14" t="s">
        <v>1583</v>
      </c>
      <c r="T113" s="14" t="s">
        <v>900</v>
      </c>
      <c r="U113" s="14" t="s">
        <v>915</v>
      </c>
      <c r="V113" s="14"/>
      <c r="W113" s="14"/>
      <c r="X113" s="14"/>
      <c r="Y113" s="14"/>
      <c r="Z113" s="14" t="s">
        <v>915</v>
      </c>
      <c r="AA113" s="14"/>
      <c r="AB113" s="67">
        <v>41873</v>
      </c>
      <c r="AC113" s="67">
        <v>41851</v>
      </c>
      <c r="AD113" s="14" t="s">
        <v>1294</v>
      </c>
      <c r="AE113" s="14" t="s">
        <v>1586</v>
      </c>
      <c r="AF113" s="14" t="s">
        <v>915</v>
      </c>
      <c r="AG113" s="14"/>
      <c r="AH113" s="14" t="str">
        <f t="shared" si="10"/>
        <v>Standard</v>
      </c>
      <c r="AI113" s="14">
        <f t="shared" si="11"/>
        <v>0.95</v>
      </c>
      <c r="AJ113" s="14">
        <f t="shared" si="12"/>
        <v>0</v>
      </c>
      <c r="AK113" s="14">
        <f t="shared" si="13"/>
        <v>0</v>
      </c>
      <c r="AL113" s="68">
        <f t="shared" si="14"/>
        <v>0</v>
      </c>
    </row>
    <row r="114" spans="2:38" hidden="1" x14ac:dyDescent="0.3">
      <c r="B114" s="14">
        <v>2268425</v>
      </c>
      <c r="C114" s="14" t="s">
        <v>527</v>
      </c>
      <c r="D114" s="14" t="s">
        <v>1587</v>
      </c>
      <c r="E114" s="14" t="s">
        <v>1587</v>
      </c>
      <c r="F114" s="14"/>
      <c r="G114" s="14">
        <v>1</v>
      </c>
      <c r="H114" s="14" t="s">
        <v>1305</v>
      </c>
      <c r="I114" s="14"/>
      <c r="J114" s="14"/>
      <c r="K114" s="14">
        <v>7.3</v>
      </c>
      <c r="L114" s="14">
        <v>40.19</v>
      </c>
      <c r="M114" s="14">
        <v>27</v>
      </c>
      <c r="N114" s="14">
        <v>28.94</v>
      </c>
      <c r="O114" s="14">
        <v>3.49</v>
      </c>
      <c r="P114" s="14">
        <v>685</v>
      </c>
      <c r="Q114" s="14">
        <v>70</v>
      </c>
      <c r="R114" s="14" t="s">
        <v>1588</v>
      </c>
      <c r="S114" s="14" t="s">
        <v>1583</v>
      </c>
      <c r="T114" s="14" t="s">
        <v>900</v>
      </c>
      <c r="U114" s="14" t="s">
        <v>915</v>
      </c>
      <c r="V114" s="14"/>
      <c r="W114" s="14"/>
      <c r="X114" s="14"/>
      <c r="Y114" s="14"/>
      <c r="Z114" s="14" t="s">
        <v>915</v>
      </c>
      <c r="AA114" s="14"/>
      <c r="AB114" s="67">
        <v>42544</v>
      </c>
      <c r="AC114" s="67">
        <v>42521</v>
      </c>
      <c r="AD114" s="14" t="s">
        <v>1294</v>
      </c>
      <c r="AE114" s="14" t="s">
        <v>1589</v>
      </c>
      <c r="AF114" s="14" t="s">
        <v>915</v>
      </c>
      <c r="AG114" s="14"/>
      <c r="AH114" s="14" t="str">
        <f t="shared" si="10"/>
        <v>Standard</v>
      </c>
      <c r="AI114" s="14">
        <f t="shared" si="11"/>
        <v>1.1666666666666667</v>
      </c>
      <c r="AJ114" s="14">
        <f t="shared" si="12"/>
        <v>0</v>
      </c>
      <c r="AK114" s="14">
        <f t="shared" si="13"/>
        <v>0</v>
      </c>
      <c r="AL114" s="68">
        <f t="shared" si="14"/>
        <v>0</v>
      </c>
    </row>
    <row r="115" spans="2:38" hidden="1" x14ac:dyDescent="0.3">
      <c r="B115" s="14">
        <v>2337440</v>
      </c>
      <c r="C115" s="14" t="s">
        <v>527</v>
      </c>
      <c r="D115" s="14" t="s">
        <v>1597</v>
      </c>
      <c r="E115" s="14" t="s">
        <v>1597</v>
      </c>
      <c r="F115" s="14"/>
      <c r="G115" s="14">
        <v>1</v>
      </c>
      <c r="H115" s="14" t="s">
        <v>119</v>
      </c>
      <c r="I115" s="14"/>
      <c r="J115" s="14"/>
      <c r="K115" s="14">
        <v>7.4</v>
      </c>
      <c r="L115" s="14">
        <v>38.69</v>
      </c>
      <c r="M115" s="14">
        <v>27</v>
      </c>
      <c r="N115" s="14">
        <v>30</v>
      </c>
      <c r="O115" s="14">
        <v>3.94</v>
      </c>
      <c r="P115" s="14">
        <v>607</v>
      </c>
      <c r="Q115" s="14">
        <v>56</v>
      </c>
      <c r="R115" s="14" t="s">
        <v>1598</v>
      </c>
      <c r="S115" s="14" t="s">
        <v>1599</v>
      </c>
      <c r="T115" s="14" t="s">
        <v>900</v>
      </c>
      <c r="U115" s="14" t="s">
        <v>915</v>
      </c>
      <c r="V115" s="14"/>
      <c r="W115" s="14"/>
      <c r="X115" s="14"/>
      <c r="Y115" s="14"/>
      <c r="Z115" s="14" t="s">
        <v>915</v>
      </c>
      <c r="AA115" s="14"/>
      <c r="AB115" s="67">
        <v>43578</v>
      </c>
      <c r="AC115" s="67">
        <v>43581</v>
      </c>
      <c r="AD115" s="14" t="s">
        <v>1294</v>
      </c>
      <c r="AE115" s="14" t="s">
        <v>1600</v>
      </c>
      <c r="AF115" s="14" t="s">
        <v>915</v>
      </c>
      <c r="AG115" s="14"/>
      <c r="AH115" s="14" t="str">
        <f t="shared" si="10"/>
        <v>Standard</v>
      </c>
      <c r="AI115" s="14">
        <f t="shared" si="11"/>
        <v>0.93333333333333335</v>
      </c>
      <c r="AJ115" s="14">
        <f t="shared" si="12"/>
        <v>0</v>
      </c>
      <c r="AK115" s="14">
        <f t="shared" si="13"/>
        <v>0</v>
      </c>
      <c r="AL115" s="68">
        <f t="shared" si="14"/>
        <v>0</v>
      </c>
    </row>
    <row r="116" spans="2:38" hidden="1" x14ac:dyDescent="0.3">
      <c r="B116" s="14">
        <v>2245580</v>
      </c>
      <c r="C116" s="14" t="s">
        <v>95</v>
      </c>
      <c r="D116" s="14" t="s">
        <v>1649</v>
      </c>
      <c r="E116" s="14" t="s">
        <v>1649</v>
      </c>
      <c r="F116" s="14"/>
      <c r="G116" s="14">
        <v>1</v>
      </c>
      <c r="H116" s="14" t="s">
        <v>119</v>
      </c>
      <c r="I116" s="14"/>
      <c r="J116" s="14"/>
      <c r="K116" s="14">
        <v>7.4</v>
      </c>
      <c r="L116" s="14">
        <v>42.75</v>
      </c>
      <c r="M116" s="14">
        <v>27</v>
      </c>
      <c r="N116" s="14">
        <v>28.33</v>
      </c>
      <c r="O116" s="14">
        <v>3.94</v>
      </c>
      <c r="P116" s="14">
        <v>607</v>
      </c>
      <c r="Q116" s="14">
        <v>67</v>
      </c>
      <c r="R116" s="14" t="s">
        <v>1582</v>
      </c>
      <c r="S116" s="14" t="s">
        <v>1583</v>
      </c>
      <c r="T116" s="14" t="s">
        <v>900</v>
      </c>
      <c r="U116" s="14" t="s">
        <v>915</v>
      </c>
      <c r="V116" s="14"/>
      <c r="W116" s="14"/>
      <c r="X116" s="14"/>
      <c r="Y116" s="14"/>
      <c r="Z116" s="14" t="s">
        <v>915</v>
      </c>
      <c r="AA116" s="14"/>
      <c r="AB116" s="67">
        <v>42229</v>
      </c>
      <c r="AC116" s="67">
        <v>42228</v>
      </c>
      <c r="AD116" s="14" t="s">
        <v>1294</v>
      </c>
      <c r="AE116" s="14" t="s">
        <v>1650</v>
      </c>
      <c r="AF116" s="14" t="s">
        <v>915</v>
      </c>
      <c r="AG116" s="14"/>
      <c r="AH116" s="14" t="str">
        <f t="shared" si="10"/>
        <v>Standard</v>
      </c>
      <c r="AI116" s="14">
        <f t="shared" si="11"/>
        <v>1.1166666666666667</v>
      </c>
      <c r="AJ116" s="14">
        <f t="shared" si="12"/>
        <v>0</v>
      </c>
      <c r="AK116" s="14">
        <f t="shared" si="13"/>
        <v>0</v>
      </c>
      <c r="AL116" s="68">
        <f t="shared" si="14"/>
        <v>0</v>
      </c>
    </row>
    <row r="117" spans="2:38" hidden="1" x14ac:dyDescent="0.3">
      <c r="B117" s="14">
        <v>2245581</v>
      </c>
      <c r="C117" s="14" t="s">
        <v>95</v>
      </c>
      <c r="D117" s="14" t="s">
        <v>1651</v>
      </c>
      <c r="E117" s="14" t="s">
        <v>1651</v>
      </c>
      <c r="F117" s="14"/>
      <c r="G117" s="14">
        <v>1</v>
      </c>
      <c r="H117" s="14" t="s">
        <v>119</v>
      </c>
      <c r="I117" s="14"/>
      <c r="J117" s="14"/>
      <c r="K117" s="14">
        <v>7.4</v>
      </c>
      <c r="L117" s="14">
        <v>42.75</v>
      </c>
      <c r="M117" s="14">
        <v>27</v>
      </c>
      <c r="N117" s="14">
        <v>28.33</v>
      </c>
      <c r="O117" s="14">
        <v>3.94</v>
      </c>
      <c r="P117" s="14">
        <v>607</v>
      </c>
      <c r="Q117" s="14">
        <v>67</v>
      </c>
      <c r="R117" s="14" t="s">
        <v>1582</v>
      </c>
      <c r="S117" s="14" t="s">
        <v>1583</v>
      </c>
      <c r="T117" s="14" t="s">
        <v>900</v>
      </c>
      <c r="U117" s="14" t="s">
        <v>915</v>
      </c>
      <c r="V117" s="14"/>
      <c r="W117" s="14"/>
      <c r="X117" s="14"/>
      <c r="Y117" s="14"/>
      <c r="Z117" s="14" t="s">
        <v>915</v>
      </c>
      <c r="AA117" s="14"/>
      <c r="AB117" s="67">
        <v>42229</v>
      </c>
      <c r="AC117" s="67">
        <v>42228</v>
      </c>
      <c r="AD117" s="14" t="s">
        <v>1294</v>
      </c>
      <c r="AE117" s="14" t="s">
        <v>1652</v>
      </c>
      <c r="AF117" s="14" t="s">
        <v>915</v>
      </c>
      <c r="AG117" s="14"/>
      <c r="AH117" s="14" t="str">
        <f t="shared" si="10"/>
        <v>Standard</v>
      </c>
      <c r="AI117" s="14">
        <f t="shared" si="11"/>
        <v>1.1166666666666667</v>
      </c>
      <c r="AJ117" s="14">
        <f t="shared" si="12"/>
        <v>0</v>
      </c>
      <c r="AK117" s="14">
        <f t="shared" si="13"/>
        <v>0</v>
      </c>
      <c r="AL117" s="68">
        <f t="shared" si="14"/>
        <v>0</v>
      </c>
    </row>
    <row r="118" spans="2:38" hidden="1" x14ac:dyDescent="0.3">
      <c r="B118" s="14">
        <v>2268423</v>
      </c>
      <c r="C118" s="14" t="s">
        <v>95</v>
      </c>
      <c r="D118" s="14" t="s">
        <v>1653</v>
      </c>
      <c r="E118" s="14" t="s">
        <v>1653</v>
      </c>
      <c r="F118" s="14"/>
      <c r="G118" s="14">
        <v>1</v>
      </c>
      <c r="H118" s="14" t="s">
        <v>119</v>
      </c>
      <c r="I118" s="14"/>
      <c r="J118" s="14"/>
      <c r="K118" s="14">
        <v>7.4</v>
      </c>
      <c r="L118" s="14">
        <v>40.19</v>
      </c>
      <c r="M118" s="14">
        <v>27</v>
      </c>
      <c r="N118" s="14">
        <v>28.94</v>
      </c>
      <c r="O118" s="14">
        <v>3.94</v>
      </c>
      <c r="P118" s="14">
        <v>607</v>
      </c>
      <c r="Q118" s="14">
        <v>67</v>
      </c>
      <c r="R118" s="14" t="s">
        <v>1582</v>
      </c>
      <c r="S118" s="14" t="s">
        <v>1583</v>
      </c>
      <c r="T118" s="14" t="s">
        <v>900</v>
      </c>
      <c r="U118" s="14" t="s">
        <v>915</v>
      </c>
      <c r="V118" s="14"/>
      <c r="W118" s="14"/>
      <c r="X118" s="14"/>
      <c r="Y118" s="14"/>
      <c r="Z118" s="14" t="s">
        <v>915</v>
      </c>
      <c r="AA118" s="14"/>
      <c r="AB118" s="67">
        <v>42544</v>
      </c>
      <c r="AC118" s="67">
        <v>42521</v>
      </c>
      <c r="AD118" s="14" t="s">
        <v>1294</v>
      </c>
      <c r="AE118" s="14" t="s">
        <v>1654</v>
      </c>
      <c r="AF118" s="14" t="s">
        <v>915</v>
      </c>
      <c r="AG118" s="14"/>
      <c r="AH118" s="14" t="str">
        <f t="shared" si="10"/>
        <v>Standard</v>
      </c>
      <c r="AI118" s="14">
        <f t="shared" si="11"/>
        <v>1.1166666666666667</v>
      </c>
      <c r="AJ118" s="14">
        <f t="shared" si="12"/>
        <v>0</v>
      </c>
      <c r="AK118" s="14">
        <f t="shared" si="13"/>
        <v>0</v>
      </c>
      <c r="AL118" s="68">
        <f t="shared" si="14"/>
        <v>0</v>
      </c>
    </row>
    <row r="119" spans="2:38" hidden="1" x14ac:dyDescent="0.3">
      <c r="B119" s="14">
        <v>2328317</v>
      </c>
      <c r="C119" s="14" t="s">
        <v>95</v>
      </c>
      <c r="D119" s="14" t="s">
        <v>1655</v>
      </c>
      <c r="E119" s="14" t="s">
        <v>1655</v>
      </c>
      <c r="F119" s="14"/>
      <c r="G119" s="14">
        <v>1</v>
      </c>
      <c r="H119" s="14" t="s">
        <v>119</v>
      </c>
      <c r="I119" s="14"/>
      <c r="J119" s="14"/>
      <c r="K119" s="14">
        <v>7.4</v>
      </c>
      <c r="L119" s="14">
        <v>38.69</v>
      </c>
      <c r="M119" s="14">
        <v>27</v>
      </c>
      <c r="N119" s="14">
        <v>30</v>
      </c>
      <c r="O119" s="14">
        <v>3.94</v>
      </c>
      <c r="P119" s="14">
        <v>607</v>
      </c>
      <c r="Q119" s="14">
        <v>56</v>
      </c>
      <c r="R119" s="14" t="s">
        <v>1656</v>
      </c>
      <c r="S119" s="14" t="s">
        <v>1599</v>
      </c>
      <c r="T119" s="14" t="s">
        <v>900</v>
      </c>
      <c r="U119" s="14" t="s">
        <v>915</v>
      </c>
      <c r="V119" s="14"/>
      <c r="W119" s="14"/>
      <c r="X119" s="14"/>
      <c r="Y119" s="14"/>
      <c r="Z119" s="14" t="s">
        <v>915</v>
      </c>
      <c r="AA119" s="14"/>
      <c r="AB119" s="67">
        <v>43396</v>
      </c>
      <c r="AC119" s="67">
        <v>43396</v>
      </c>
      <c r="AD119" s="14" t="s">
        <v>1294</v>
      </c>
      <c r="AE119" s="14" t="s">
        <v>1657</v>
      </c>
      <c r="AF119" s="14" t="s">
        <v>915</v>
      </c>
      <c r="AG119" s="14"/>
      <c r="AH119" s="14" t="str">
        <f t="shared" si="10"/>
        <v>Standard</v>
      </c>
      <c r="AI119" s="14">
        <f t="shared" si="11"/>
        <v>0.93333333333333335</v>
      </c>
      <c r="AJ119" s="14">
        <f t="shared" si="12"/>
        <v>0</v>
      </c>
      <c r="AK119" s="14">
        <f t="shared" si="13"/>
        <v>0</v>
      </c>
      <c r="AL119" s="68">
        <f t="shared" si="14"/>
        <v>0</v>
      </c>
    </row>
    <row r="120" spans="2:38" hidden="1" x14ac:dyDescent="0.3">
      <c r="B120" s="14">
        <v>2321540</v>
      </c>
      <c r="C120" s="14" t="s">
        <v>95</v>
      </c>
      <c r="D120" s="14" t="s">
        <v>1658</v>
      </c>
      <c r="E120" s="14" t="s">
        <v>1658</v>
      </c>
      <c r="F120" s="14"/>
      <c r="G120" s="14">
        <v>1</v>
      </c>
      <c r="H120" s="14" t="s">
        <v>119</v>
      </c>
      <c r="I120" s="14"/>
      <c r="J120" s="14"/>
      <c r="K120" s="14">
        <v>7.4</v>
      </c>
      <c r="L120" s="14">
        <v>38.69</v>
      </c>
      <c r="M120" s="14">
        <v>27</v>
      </c>
      <c r="N120" s="14">
        <v>30</v>
      </c>
      <c r="O120" s="14">
        <v>3.94</v>
      </c>
      <c r="P120" s="14">
        <v>607</v>
      </c>
      <c r="Q120" s="14">
        <v>56</v>
      </c>
      <c r="R120" s="14" t="s">
        <v>1656</v>
      </c>
      <c r="S120" s="14" t="s">
        <v>1605</v>
      </c>
      <c r="T120" s="14" t="s">
        <v>900</v>
      </c>
      <c r="U120" s="14" t="s">
        <v>915</v>
      </c>
      <c r="V120" s="14"/>
      <c r="W120" s="14"/>
      <c r="X120" s="14"/>
      <c r="Y120" s="14"/>
      <c r="Z120" s="14" t="s">
        <v>915</v>
      </c>
      <c r="AA120" s="14"/>
      <c r="AB120" s="67">
        <v>43271</v>
      </c>
      <c r="AC120" s="67">
        <v>43271</v>
      </c>
      <c r="AD120" s="14" t="s">
        <v>1294</v>
      </c>
      <c r="AE120" s="14" t="s">
        <v>1659</v>
      </c>
      <c r="AF120" s="14" t="s">
        <v>915</v>
      </c>
      <c r="AG120" s="14"/>
      <c r="AH120" s="14" t="str">
        <f t="shared" si="10"/>
        <v>Standard</v>
      </c>
      <c r="AI120" s="14">
        <f t="shared" si="11"/>
        <v>0.93333333333333335</v>
      </c>
      <c r="AJ120" s="14">
        <f t="shared" si="12"/>
        <v>0</v>
      </c>
      <c r="AK120" s="14">
        <f t="shared" si="13"/>
        <v>0</v>
      </c>
      <c r="AL120" s="68">
        <f t="shared" si="14"/>
        <v>0</v>
      </c>
    </row>
    <row r="121" spans="2:38" hidden="1" x14ac:dyDescent="0.3">
      <c r="B121" s="14">
        <v>2216956</v>
      </c>
      <c r="C121" s="14" t="s">
        <v>95</v>
      </c>
      <c r="D121" s="14" t="s">
        <v>1660</v>
      </c>
      <c r="E121" s="14" t="s">
        <v>1660</v>
      </c>
      <c r="F121" s="14"/>
      <c r="G121" s="14">
        <v>48231014748</v>
      </c>
      <c r="H121" s="14" t="s">
        <v>119</v>
      </c>
      <c r="I121" s="14"/>
      <c r="J121" s="14"/>
      <c r="K121" s="14">
        <v>7.4</v>
      </c>
      <c r="L121" s="14">
        <v>42.75</v>
      </c>
      <c r="M121" s="14">
        <v>27</v>
      </c>
      <c r="N121" s="14">
        <v>28.33</v>
      </c>
      <c r="O121" s="14">
        <v>3.94</v>
      </c>
      <c r="P121" s="14">
        <v>607</v>
      </c>
      <c r="Q121" s="14">
        <v>67</v>
      </c>
      <c r="R121" s="14" t="s">
        <v>1582</v>
      </c>
      <c r="S121" s="14" t="s">
        <v>1583</v>
      </c>
      <c r="T121" s="14" t="s">
        <v>900</v>
      </c>
      <c r="U121" s="14" t="s">
        <v>915</v>
      </c>
      <c r="V121" s="14"/>
      <c r="W121" s="14"/>
      <c r="X121" s="14"/>
      <c r="Y121" s="14"/>
      <c r="Z121" s="14" t="s">
        <v>915</v>
      </c>
      <c r="AA121" s="14"/>
      <c r="AB121" s="67">
        <v>41873</v>
      </c>
      <c r="AC121" s="67">
        <v>41841</v>
      </c>
      <c r="AD121" s="14" t="s">
        <v>1294</v>
      </c>
      <c r="AE121" s="14" t="s">
        <v>1661</v>
      </c>
      <c r="AF121" s="14" t="s">
        <v>915</v>
      </c>
      <c r="AG121" s="14"/>
      <c r="AH121" s="14" t="str">
        <f t="shared" si="10"/>
        <v>Standard</v>
      </c>
      <c r="AI121" s="14">
        <f t="shared" si="11"/>
        <v>1.1166666666666667</v>
      </c>
      <c r="AJ121" s="14">
        <f t="shared" si="12"/>
        <v>0</v>
      </c>
      <c r="AK121" s="14">
        <f t="shared" si="13"/>
        <v>0</v>
      </c>
      <c r="AL121" s="68">
        <f t="shared" si="14"/>
        <v>0</v>
      </c>
    </row>
    <row r="122" spans="2:38" hidden="1" x14ac:dyDescent="0.3">
      <c r="B122" s="14">
        <v>2294651</v>
      </c>
      <c r="C122" s="14" t="s">
        <v>95</v>
      </c>
      <c r="D122" s="14" t="s">
        <v>1662</v>
      </c>
      <c r="E122" s="14" t="s">
        <v>1662</v>
      </c>
      <c r="F122" s="14"/>
      <c r="G122" s="14">
        <v>1</v>
      </c>
      <c r="H122" s="14" t="s">
        <v>119</v>
      </c>
      <c r="I122" s="14"/>
      <c r="J122" s="14"/>
      <c r="K122" s="14">
        <v>7.4</v>
      </c>
      <c r="L122" s="14">
        <v>40.19</v>
      </c>
      <c r="M122" s="14">
        <v>27</v>
      </c>
      <c r="N122" s="14">
        <v>28.94</v>
      </c>
      <c r="O122" s="14">
        <v>3.94</v>
      </c>
      <c r="P122" s="14">
        <v>607</v>
      </c>
      <c r="Q122" s="14">
        <v>67</v>
      </c>
      <c r="R122" s="14" t="s">
        <v>1582</v>
      </c>
      <c r="S122" s="14" t="s">
        <v>1599</v>
      </c>
      <c r="T122" s="14" t="s">
        <v>900</v>
      </c>
      <c r="U122" s="14" t="s">
        <v>915</v>
      </c>
      <c r="V122" s="14"/>
      <c r="W122" s="14"/>
      <c r="X122" s="14"/>
      <c r="Y122" s="14"/>
      <c r="Z122" s="14" t="s">
        <v>915</v>
      </c>
      <c r="AA122" s="14"/>
      <c r="AB122" s="67">
        <v>42838</v>
      </c>
      <c r="AC122" s="67">
        <v>42838</v>
      </c>
      <c r="AD122" s="14" t="s">
        <v>1294</v>
      </c>
      <c r="AE122" s="14" t="s">
        <v>1663</v>
      </c>
      <c r="AF122" s="14" t="s">
        <v>915</v>
      </c>
      <c r="AG122" s="14"/>
      <c r="AH122" s="14" t="str">
        <f t="shared" si="10"/>
        <v>Standard</v>
      </c>
      <c r="AI122" s="14">
        <f t="shared" si="11"/>
        <v>1.1166666666666667</v>
      </c>
      <c r="AJ122" s="14">
        <f t="shared" si="12"/>
        <v>0</v>
      </c>
      <c r="AK122" s="14">
        <f t="shared" si="13"/>
        <v>0</v>
      </c>
      <c r="AL122" s="68">
        <f t="shared" si="14"/>
        <v>0</v>
      </c>
    </row>
    <row r="123" spans="2:38" hidden="1" x14ac:dyDescent="0.3">
      <c r="B123" s="14">
        <v>2340230</v>
      </c>
      <c r="C123" s="14" t="s">
        <v>95</v>
      </c>
      <c r="D123" s="14" t="s">
        <v>1664</v>
      </c>
      <c r="E123" s="14" t="s">
        <v>1664</v>
      </c>
      <c r="F123" s="14"/>
      <c r="G123" s="14">
        <v>1</v>
      </c>
      <c r="H123" s="14" t="s">
        <v>119</v>
      </c>
      <c r="I123" s="14"/>
      <c r="J123" s="14"/>
      <c r="K123" s="14">
        <v>7.4</v>
      </c>
      <c r="L123" s="14">
        <v>38.69</v>
      </c>
      <c r="M123" s="14">
        <v>27</v>
      </c>
      <c r="N123" s="14">
        <v>30</v>
      </c>
      <c r="O123" s="14">
        <v>3.94</v>
      </c>
      <c r="P123" s="14">
        <v>607</v>
      </c>
      <c r="Q123" s="14">
        <v>56</v>
      </c>
      <c r="R123" s="14" t="s">
        <v>1598</v>
      </c>
      <c r="S123" s="14" t="s">
        <v>1599</v>
      </c>
      <c r="T123" s="14" t="s">
        <v>900</v>
      </c>
      <c r="U123" s="14" t="s">
        <v>915</v>
      </c>
      <c r="V123" s="14"/>
      <c r="W123" s="14"/>
      <c r="X123" s="14"/>
      <c r="Y123" s="14"/>
      <c r="Z123" s="14" t="s">
        <v>915</v>
      </c>
      <c r="AA123" s="14"/>
      <c r="AB123" s="67">
        <v>43644</v>
      </c>
      <c r="AC123" s="67">
        <v>43636</v>
      </c>
      <c r="AD123" s="14" t="s">
        <v>1294</v>
      </c>
      <c r="AE123" s="14" t="s">
        <v>1665</v>
      </c>
      <c r="AF123" s="14" t="s">
        <v>915</v>
      </c>
      <c r="AG123" s="14"/>
      <c r="AH123" s="14" t="str">
        <f t="shared" si="10"/>
        <v>Standard</v>
      </c>
      <c r="AI123" s="14">
        <f t="shared" si="11"/>
        <v>0.93333333333333335</v>
      </c>
      <c r="AJ123" s="14">
        <f t="shared" si="12"/>
        <v>0</v>
      </c>
      <c r="AK123" s="14">
        <f t="shared" si="13"/>
        <v>0</v>
      </c>
      <c r="AL123" s="68">
        <f t="shared" si="14"/>
        <v>0</v>
      </c>
    </row>
    <row r="124" spans="2:38" hidden="1" x14ac:dyDescent="0.3">
      <c r="B124" s="14">
        <v>2310527</v>
      </c>
      <c r="C124" s="14" t="s">
        <v>95</v>
      </c>
      <c r="D124" s="14" t="s">
        <v>1666</v>
      </c>
      <c r="E124" s="14" t="s">
        <v>1666</v>
      </c>
      <c r="F124" s="14"/>
      <c r="G124" s="14">
        <v>1</v>
      </c>
      <c r="H124" s="14" t="s">
        <v>119</v>
      </c>
      <c r="I124" s="14"/>
      <c r="J124" s="14"/>
      <c r="K124" s="14">
        <v>7.4</v>
      </c>
      <c r="L124" s="14">
        <v>38.69</v>
      </c>
      <c r="M124" s="14">
        <v>27</v>
      </c>
      <c r="N124" s="14">
        <v>30</v>
      </c>
      <c r="O124" s="14">
        <v>3.94</v>
      </c>
      <c r="P124" s="14">
        <v>607</v>
      </c>
      <c r="Q124" s="14">
        <v>56</v>
      </c>
      <c r="R124" s="14" t="s">
        <v>1656</v>
      </c>
      <c r="S124" s="14" t="s">
        <v>1599</v>
      </c>
      <c r="T124" s="14" t="s">
        <v>900</v>
      </c>
      <c r="U124" s="14" t="s">
        <v>915</v>
      </c>
      <c r="V124" s="14"/>
      <c r="W124" s="14"/>
      <c r="X124" s="14"/>
      <c r="Y124" s="14"/>
      <c r="Z124" s="14" t="s">
        <v>915</v>
      </c>
      <c r="AA124" s="14"/>
      <c r="AB124" s="67">
        <v>43143</v>
      </c>
      <c r="AC124" s="67">
        <v>43143</v>
      </c>
      <c r="AD124" s="14" t="s">
        <v>1294</v>
      </c>
      <c r="AE124" s="14" t="s">
        <v>1667</v>
      </c>
      <c r="AF124" s="14" t="s">
        <v>915</v>
      </c>
      <c r="AG124" s="14"/>
      <c r="AH124" s="14" t="str">
        <f t="shared" si="10"/>
        <v>Standard</v>
      </c>
      <c r="AI124" s="14">
        <f t="shared" si="11"/>
        <v>0.93333333333333335</v>
      </c>
      <c r="AJ124" s="14">
        <f t="shared" si="12"/>
        <v>0</v>
      </c>
      <c r="AK124" s="14">
        <f t="shared" si="13"/>
        <v>0</v>
      </c>
      <c r="AL124" s="68">
        <f t="shared" si="14"/>
        <v>0</v>
      </c>
    </row>
    <row r="125" spans="2:38" hidden="1" x14ac:dyDescent="0.3">
      <c r="B125" s="14">
        <v>2294648</v>
      </c>
      <c r="C125" s="14" t="s">
        <v>95</v>
      </c>
      <c r="D125" s="14" t="s">
        <v>1668</v>
      </c>
      <c r="E125" s="14" t="s">
        <v>1668</v>
      </c>
      <c r="F125" s="14"/>
      <c r="G125" s="14">
        <v>1</v>
      </c>
      <c r="H125" s="14" t="s">
        <v>119</v>
      </c>
      <c r="I125" s="14"/>
      <c r="J125" s="14"/>
      <c r="K125" s="14">
        <v>7.3</v>
      </c>
      <c r="L125" s="14">
        <v>40.19</v>
      </c>
      <c r="M125" s="14">
        <v>27</v>
      </c>
      <c r="N125" s="14">
        <v>28.94</v>
      </c>
      <c r="O125" s="14">
        <v>3.94</v>
      </c>
      <c r="P125" s="14">
        <v>607</v>
      </c>
      <c r="Q125" s="14">
        <v>58</v>
      </c>
      <c r="R125" s="14" t="s">
        <v>1598</v>
      </c>
      <c r="S125" s="14" t="s">
        <v>1583</v>
      </c>
      <c r="T125" s="14" t="s">
        <v>900</v>
      </c>
      <c r="U125" s="14" t="s">
        <v>915</v>
      </c>
      <c r="V125" s="14"/>
      <c r="W125" s="14"/>
      <c r="X125" s="14"/>
      <c r="Y125" s="14"/>
      <c r="Z125" s="14" t="s">
        <v>915</v>
      </c>
      <c r="AA125" s="14"/>
      <c r="AB125" s="67">
        <v>42838</v>
      </c>
      <c r="AC125" s="67">
        <v>42838</v>
      </c>
      <c r="AD125" s="14" t="s">
        <v>1294</v>
      </c>
      <c r="AE125" s="14" t="s">
        <v>1669</v>
      </c>
      <c r="AF125" s="14" t="s">
        <v>915</v>
      </c>
      <c r="AG125" s="14"/>
      <c r="AH125" s="14" t="str">
        <f t="shared" si="10"/>
        <v>Standard</v>
      </c>
      <c r="AI125" s="14">
        <f t="shared" si="11"/>
        <v>0.96666666666666667</v>
      </c>
      <c r="AJ125" s="14">
        <f t="shared" si="12"/>
        <v>0</v>
      </c>
      <c r="AK125" s="14">
        <f t="shared" si="13"/>
        <v>0</v>
      </c>
      <c r="AL125" s="68">
        <f t="shared" si="14"/>
        <v>0</v>
      </c>
    </row>
    <row r="126" spans="2:38" hidden="1" x14ac:dyDescent="0.3">
      <c r="B126" s="14">
        <v>2340232</v>
      </c>
      <c r="C126" s="14" t="s">
        <v>95</v>
      </c>
      <c r="D126" s="14" t="s">
        <v>1670</v>
      </c>
      <c r="E126" s="14" t="s">
        <v>1670</v>
      </c>
      <c r="F126" s="14"/>
      <c r="G126" s="14">
        <v>1</v>
      </c>
      <c r="H126" s="14" t="s">
        <v>119</v>
      </c>
      <c r="I126" s="14"/>
      <c r="J126" s="14"/>
      <c r="K126" s="14">
        <v>7.3</v>
      </c>
      <c r="L126" s="14">
        <v>40.19</v>
      </c>
      <c r="M126" s="14">
        <v>27</v>
      </c>
      <c r="N126" s="14">
        <v>28.94</v>
      </c>
      <c r="O126" s="14">
        <v>3.94</v>
      </c>
      <c r="P126" s="14">
        <v>607</v>
      </c>
      <c r="Q126" s="14">
        <v>55</v>
      </c>
      <c r="R126" s="14" t="s">
        <v>1598</v>
      </c>
      <c r="S126" s="14" t="s">
        <v>1599</v>
      </c>
      <c r="T126" s="14" t="s">
        <v>900</v>
      </c>
      <c r="U126" s="14" t="s">
        <v>915</v>
      </c>
      <c r="V126" s="14"/>
      <c r="W126" s="14"/>
      <c r="X126" s="14"/>
      <c r="Y126" s="14"/>
      <c r="Z126" s="14" t="s">
        <v>915</v>
      </c>
      <c r="AA126" s="14"/>
      <c r="AB126" s="67">
        <v>43644</v>
      </c>
      <c r="AC126" s="67">
        <v>43636</v>
      </c>
      <c r="AD126" s="14" t="s">
        <v>1294</v>
      </c>
      <c r="AE126" s="14" t="s">
        <v>1671</v>
      </c>
      <c r="AF126" s="14" t="s">
        <v>915</v>
      </c>
      <c r="AG126" s="14"/>
      <c r="AH126" s="14" t="str">
        <f t="shared" si="10"/>
        <v>Standard</v>
      </c>
      <c r="AI126" s="14">
        <f t="shared" si="11"/>
        <v>0.91666666666666663</v>
      </c>
      <c r="AJ126" s="14">
        <f t="shared" si="12"/>
        <v>0</v>
      </c>
      <c r="AK126" s="14">
        <f t="shared" si="13"/>
        <v>0</v>
      </c>
      <c r="AL126" s="68">
        <f t="shared" si="14"/>
        <v>0</v>
      </c>
    </row>
    <row r="127" spans="2:38" hidden="1" x14ac:dyDescent="0.3">
      <c r="B127" s="14">
        <v>2308545</v>
      </c>
      <c r="C127" s="14" t="s">
        <v>95</v>
      </c>
      <c r="D127" s="14" t="s">
        <v>1672</v>
      </c>
      <c r="E127" s="14" t="s">
        <v>1672</v>
      </c>
      <c r="F127" s="14"/>
      <c r="G127" s="14">
        <v>1</v>
      </c>
      <c r="H127" s="14" t="s">
        <v>119</v>
      </c>
      <c r="I127" s="14"/>
      <c r="J127" s="14"/>
      <c r="K127" s="14">
        <v>7.3</v>
      </c>
      <c r="L127" s="14">
        <v>40.19</v>
      </c>
      <c r="M127" s="14">
        <v>27</v>
      </c>
      <c r="N127" s="14">
        <v>28.94</v>
      </c>
      <c r="O127" s="14">
        <v>3.94</v>
      </c>
      <c r="P127" s="14">
        <v>607</v>
      </c>
      <c r="Q127" s="14">
        <v>55</v>
      </c>
      <c r="R127" s="14" t="s">
        <v>1598</v>
      </c>
      <c r="S127" s="14" t="s">
        <v>1599</v>
      </c>
      <c r="T127" s="14" t="s">
        <v>900</v>
      </c>
      <c r="U127" s="14" t="s">
        <v>915</v>
      </c>
      <c r="V127" s="14"/>
      <c r="W127" s="14"/>
      <c r="X127" s="14"/>
      <c r="Y127" s="14"/>
      <c r="Z127" s="14" t="s">
        <v>915</v>
      </c>
      <c r="AA127" s="14"/>
      <c r="AB127" s="67">
        <v>43069</v>
      </c>
      <c r="AC127" s="67">
        <v>43091</v>
      </c>
      <c r="AD127" s="14" t="s">
        <v>1294</v>
      </c>
      <c r="AE127" s="14" t="s">
        <v>1673</v>
      </c>
      <c r="AF127" s="14" t="s">
        <v>915</v>
      </c>
      <c r="AG127" s="14"/>
      <c r="AH127" s="14" t="str">
        <f t="shared" si="10"/>
        <v>Standard</v>
      </c>
      <c r="AI127" s="14">
        <f t="shared" si="11"/>
        <v>0.91666666666666663</v>
      </c>
      <c r="AJ127" s="14">
        <f t="shared" si="12"/>
        <v>0</v>
      </c>
      <c r="AK127" s="14">
        <f t="shared" si="13"/>
        <v>0</v>
      </c>
      <c r="AL127" s="68">
        <f t="shared" si="14"/>
        <v>0</v>
      </c>
    </row>
    <row r="128" spans="2:38" hidden="1" x14ac:dyDescent="0.3">
      <c r="B128" s="14">
        <v>2290268</v>
      </c>
      <c r="C128" s="14" t="s">
        <v>95</v>
      </c>
      <c r="D128" s="14" t="s">
        <v>1674</v>
      </c>
      <c r="E128" s="14" t="s">
        <v>1674</v>
      </c>
      <c r="F128" s="14"/>
      <c r="G128" s="14">
        <v>1</v>
      </c>
      <c r="H128" s="14" t="s">
        <v>119</v>
      </c>
      <c r="I128" s="14"/>
      <c r="J128" s="14"/>
      <c r="K128" s="14">
        <v>7.3</v>
      </c>
      <c r="L128" s="14">
        <v>40.19</v>
      </c>
      <c r="M128" s="14">
        <v>27</v>
      </c>
      <c r="N128" s="14">
        <v>28.94</v>
      </c>
      <c r="O128" s="14">
        <v>3.94</v>
      </c>
      <c r="P128" s="14">
        <v>607</v>
      </c>
      <c r="Q128" s="14">
        <v>58</v>
      </c>
      <c r="R128" s="14" t="s">
        <v>1598</v>
      </c>
      <c r="S128" s="14" t="s">
        <v>1583</v>
      </c>
      <c r="T128" s="14" t="s">
        <v>900</v>
      </c>
      <c r="U128" s="14" t="s">
        <v>915</v>
      </c>
      <c r="V128" s="14"/>
      <c r="W128" s="14"/>
      <c r="X128" s="14"/>
      <c r="Y128" s="14"/>
      <c r="Z128" s="14" t="s">
        <v>915</v>
      </c>
      <c r="AA128" s="14"/>
      <c r="AB128" s="67">
        <v>42791</v>
      </c>
      <c r="AC128" s="67">
        <v>42774</v>
      </c>
      <c r="AD128" s="14" t="s">
        <v>1294</v>
      </c>
      <c r="AE128" s="14" t="s">
        <v>1675</v>
      </c>
      <c r="AF128" s="14" t="s">
        <v>915</v>
      </c>
      <c r="AG128" s="14"/>
      <c r="AH128" s="14" t="str">
        <f t="shared" si="10"/>
        <v>Standard</v>
      </c>
      <c r="AI128" s="14">
        <f t="shared" si="11"/>
        <v>0.96666666666666667</v>
      </c>
      <c r="AJ128" s="14">
        <f t="shared" si="12"/>
        <v>0</v>
      </c>
      <c r="AK128" s="14">
        <f t="shared" si="13"/>
        <v>0</v>
      </c>
      <c r="AL128" s="68">
        <f t="shared" si="14"/>
        <v>0</v>
      </c>
    </row>
    <row r="129" spans="2:38" hidden="1" x14ac:dyDescent="0.3">
      <c r="B129" s="14">
        <v>2324035</v>
      </c>
      <c r="C129" s="14" t="s">
        <v>95</v>
      </c>
      <c r="D129" s="14" t="s">
        <v>1676</v>
      </c>
      <c r="E129" s="14" t="s">
        <v>1676</v>
      </c>
      <c r="F129" s="14"/>
      <c r="G129" s="14">
        <v>1</v>
      </c>
      <c r="H129" s="14" t="s">
        <v>119</v>
      </c>
      <c r="I129" s="14"/>
      <c r="J129" s="14"/>
      <c r="K129" s="14">
        <v>7.3</v>
      </c>
      <c r="L129" s="14">
        <v>40.19</v>
      </c>
      <c r="M129" s="14">
        <v>27</v>
      </c>
      <c r="N129" s="14">
        <v>28.94</v>
      </c>
      <c r="O129" s="14">
        <v>3.94</v>
      </c>
      <c r="P129" s="14">
        <v>607</v>
      </c>
      <c r="Q129" s="14">
        <v>56</v>
      </c>
      <c r="R129" s="14" t="s">
        <v>1598</v>
      </c>
      <c r="S129" s="14" t="s">
        <v>1599</v>
      </c>
      <c r="T129" s="14" t="s">
        <v>900</v>
      </c>
      <c r="U129" s="14" t="s">
        <v>915</v>
      </c>
      <c r="V129" s="14"/>
      <c r="W129" s="14"/>
      <c r="X129" s="14"/>
      <c r="Y129" s="14"/>
      <c r="Z129" s="14" t="s">
        <v>915</v>
      </c>
      <c r="AA129" s="14"/>
      <c r="AB129" s="67">
        <v>43322</v>
      </c>
      <c r="AC129" s="67">
        <v>43315</v>
      </c>
      <c r="AD129" s="14" t="s">
        <v>1294</v>
      </c>
      <c r="AE129" s="14" t="s">
        <v>1677</v>
      </c>
      <c r="AF129" s="14" t="s">
        <v>915</v>
      </c>
      <c r="AG129" s="14"/>
      <c r="AH129" s="14" t="str">
        <f t="shared" si="10"/>
        <v>Standard</v>
      </c>
      <c r="AI129" s="14">
        <f t="shared" si="11"/>
        <v>0.93333333333333335</v>
      </c>
      <c r="AJ129" s="14">
        <f t="shared" si="12"/>
        <v>0</v>
      </c>
      <c r="AK129" s="14">
        <f t="shared" si="13"/>
        <v>0</v>
      </c>
      <c r="AL129" s="68">
        <f t="shared" si="14"/>
        <v>0</v>
      </c>
    </row>
    <row r="130" spans="2:38" hidden="1" x14ac:dyDescent="0.3">
      <c r="B130" s="14">
        <v>2216955</v>
      </c>
      <c r="C130" s="14" t="s">
        <v>95</v>
      </c>
      <c r="D130" s="14" t="s">
        <v>1678</v>
      </c>
      <c r="E130" s="14" t="s">
        <v>1678</v>
      </c>
      <c r="F130" s="14"/>
      <c r="G130" s="73">
        <v>4.82310147790482E+34</v>
      </c>
      <c r="H130" s="14" t="s">
        <v>119</v>
      </c>
      <c r="I130" s="14"/>
      <c r="J130" s="14"/>
      <c r="K130" s="14">
        <v>7.4</v>
      </c>
      <c r="L130" s="14">
        <v>42.75</v>
      </c>
      <c r="M130" s="14">
        <v>27</v>
      </c>
      <c r="N130" s="14">
        <v>28.33</v>
      </c>
      <c r="O130" s="14">
        <v>3.94</v>
      </c>
      <c r="P130" s="14">
        <v>607</v>
      </c>
      <c r="Q130" s="14">
        <v>67</v>
      </c>
      <c r="R130" s="14" t="s">
        <v>1598</v>
      </c>
      <c r="S130" s="14" t="s">
        <v>1583</v>
      </c>
      <c r="T130" s="14" t="s">
        <v>900</v>
      </c>
      <c r="U130" s="14" t="s">
        <v>915</v>
      </c>
      <c r="V130" s="14"/>
      <c r="W130" s="14"/>
      <c r="X130" s="14"/>
      <c r="Y130" s="14"/>
      <c r="Z130" s="14" t="s">
        <v>915</v>
      </c>
      <c r="AA130" s="14"/>
      <c r="AB130" s="67">
        <v>41873</v>
      </c>
      <c r="AC130" s="67">
        <v>41841</v>
      </c>
      <c r="AD130" s="14" t="s">
        <v>1294</v>
      </c>
      <c r="AE130" s="14" t="s">
        <v>1679</v>
      </c>
      <c r="AF130" s="14" t="s">
        <v>915</v>
      </c>
      <c r="AG130" s="14"/>
      <c r="AH130" s="14" t="str">
        <f t="shared" si="10"/>
        <v>Standard</v>
      </c>
      <c r="AI130" s="14">
        <f t="shared" si="11"/>
        <v>1.1166666666666667</v>
      </c>
      <c r="AJ130" s="14">
        <f t="shared" si="12"/>
        <v>0</v>
      </c>
      <c r="AK130" s="14">
        <f t="shared" si="13"/>
        <v>0</v>
      </c>
      <c r="AL130" s="68">
        <f t="shared" si="14"/>
        <v>0</v>
      </c>
    </row>
    <row r="131" spans="2:38" hidden="1" x14ac:dyDescent="0.3">
      <c r="B131" s="14">
        <v>2310525</v>
      </c>
      <c r="C131" s="14" t="s">
        <v>95</v>
      </c>
      <c r="D131" s="14" t="s">
        <v>1680</v>
      </c>
      <c r="E131" s="14" t="s">
        <v>1680</v>
      </c>
      <c r="F131" s="14"/>
      <c r="G131" s="14">
        <v>1</v>
      </c>
      <c r="H131" s="14" t="s">
        <v>119</v>
      </c>
      <c r="I131" s="14"/>
      <c r="J131" s="14"/>
      <c r="K131" s="14">
        <v>7.4</v>
      </c>
      <c r="L131" s="14">
        <v>38.69</v>
      </c>
      <c r="M131" s="14">
        <v>27</v>
      </c>
      <c r="N131" s="14">
        <v>30</v>
      </c>
      <c r="O131" s="14">
        <v>3.94</v>
      </c>
      <c r="P131" s="14">
        <v>607</v>
      </c>
      <c r="Q131" s="14">
        <v>55</v>
      </c>
      <c r="R131" s="14" t="s">
        <v>1656</v>
      </c>
      <c r="S131" s="14" t="s">
        <v>1605</v>
      </c>
      <c r="T131" s="14" t="s">
        <v>900</v>
      </c>
      <c r="U131" s="14" t="s">
        <v>915</v>
      </c>
      <c r="V131" s="14"/>
      <c r="W131" s="14"/>
      <c r="X131" s="14"/>
      <c r="Y131" s="14"/>
      <c r="Z131" s="14" t="s">
        <v>915</v>
      </c>
      <c r="AA131" s="14"/>
      <c r="AB131" s="67">
        <v>43143</v>
      </c>
      <c r="AC131" s="67">
        <v>43143</v>
      </c>
      <c r="AD131" s="14" t="s">
        <v>1294</v>
      </c>
      <c r="AE131" s="14" t="s">
        <v>1681</v>
      </c>
      <c r="AF131" s="14" t="s">
        <v>915</v>
      </c>
      <c r="AG131" s="14"/>
      <c r="AH131" s="14" t="str">
        <f t="shared" si="10"/>
        <v>Standard</v>
      </c>
      <c r="AI131" s="14">
        <f t="shared" si="11"/>
        <v>0.91666666666666663</v>
      </c>
      <c r="AJ131" s="14">
        <f t="shared" si="12"/>
        <v>0</v>
      </c>
      <c r="AK131" s="14">
        <f t="shared" si="13"/>
        <v>0</v>
      </c>
      <c r="AL131" s="68">
        <f t="shared" si="14"/>
        <v>0</v>
      </c>
    </row>
    <row r="132" spans="2:38" hidden="1" x14ac:dyDescent="0.3">
      <c r="B132" s="14">
        <v>2310523</v>
      </c>
      <c r="C132" s="14" t="s">
        <v>95</v>
      </c>
      <c r="D132" s="14" t="s">
        <v>1682</v>
      </c>
      <c r="E132" s="14" t="s">
        <v>1682</v>
      </c>
      <c r="F132" s="14"/>
      <c r="G132" s="14">
        <v>1</v>
      </c>
      <c r="H132" s="14" t="s">
        <v>119</v>
      </c>
      <c r="I132" s="14"/>
      <c r="J132" s="14"/>
      <c r="K132" s="14">
        <v>7.4</v>
      </c>
      <c r="L132" s="14">
        <v>38.69</v>
      </c>
      <c r="M132" s="14">
        <v>27</v>
      </c>
      <c r="N132" s="14">
        <v>30</v>
      </c>
      <c r="O132" s="14">
        <v>3.94</v>
      </c>
      <c r="P132" s="14">
        <v>607</v>
      </c>
      <c r="Q132" s="14">
        <v>57</v>
      </c>
      <c r="R132" s="14" t="s">
        <v>1656</v>
      </c>
      <c r="S132" s="14" t="s">
        <v>1605</v>
      </c>
      <c r="T132" s="14" t="s">
        <v>900</v>
      </c>
      <c r="U132" s="14" t="s">
        <v>915</v>
      </c>
      <c r="V132" s="14"/>
      <c r="W132" s="14"/>
      <c r="X132" s="14"/>
      <c r="Y132" s="14"/>
      <c r="Z132" s="14" t="s">
        <v>915</v>
      </c>
      <c r="AA132" s="14"/>
      <c r="AB132" s="67">
        <v>43143</v>
      </c>
      <c r="AC132" s="67">
        <v>43143</v>
      </c>
      <c r="AD132" s="14" t="s">
        <v>1294</v>
      </c>
      <c r="AE132" s="14" t="s">
        <v>1683</v>
      </c>
      <c r="AF132" s="14" t="s">
        <v>915</v>
      </c>
      <c r="AG132" s="14"/>
      <c r="AH132" s="14" t="str">
        <f t="shared" si="10"/>
        <v>Standard</v>
      </c>
      <c r="AI132" s="14">
        <f t="shared" si="11"/>
        <v>0.95</v>
      </c>
      <c r="AJ132" s="14">
        <f t="shared" si="12"/>
        <v>0</v>
      </c>
      <c r="AK132" s="14">
        <f t="shared" si="13"/>
        <v>0</v>
      </c>
      <c r="AL132" s="68">
        <f t="shared" si="14"/>
        <v>0</v>
      </c>
    </row>
    <row r="133" spans="2:38" hidden="1" x14ac:dyDescent="0.3">
      <c r="B133" s="14">
        <v>2216957</v>
      </c>
      <c r="C133" s="14" t="s">
        <v>95</v>
      </c>
      <c r="D133" s="14" t="s">
        <v>1684</v>
      </c>
      <c r="E133" s="14" t="s">
        <v>1684</v>
      </c>
      <c r="F133" s="14"/>
      <c r="G133" s="73">
        <v>4.8231014496048203E+22</v>
      </c>
      <c r="H133" s="14" t="s">
        <v>119</v>
      </c>
      <c r="I133" s="14"/>
      <c r="J133" s="14"/>
      <c r="K133" s="14">
        <v>7.4</v>
      </c>
      <c r="L133" s="14">
        <v>38.69</v>
      </c>
      <c r="M133" s="14">
        <v>27</v>
      </c>
      <c r="N133" s="14">
        <v>30</v>
      </c>
      <c r="O133" s="14">
        <v>3.94</v>
      </c>
      <c r="P133" s="14">
        <v>607</v>
      </c>
      <c r="Q133" s="14">
        <v>67</v>
      </c>
      <c r="R133" s="14" t="s">
        <v>1582</v>
      </c>
      <c r="S133" s="14" t="s">
        <v>1612</v>
      </c>
      <c r="T133" s="14" t="s">
        <v>900</v>
      </c>
      <c r="U133" s="14" t="s">
        <v>915</v>
      </c>
      <c r="V133" s="14"/>
      <c r="W133" s="14"/>
      <c r="X133" s="14"/>
      <c r="Y133" s="14"/>
      <c r="Z133" s="14" t="s">
        <v>915</v>
      </c>
      <c r="AA133" s="14"/>
      <c r="AB133" s="67">
        <v>41873</v>
      </c>
      <c r="AC133" s="67">
        <v>41841</v>
      </c>
      <c r="AD133" s="14" t="s">
        <v>1294</v>
      </c>
      <c r="AE133" s="14" t="s">
        <v>1685</v>
      </c>
      <c r="AF133" s="14" t="s">
        <v>915</v>
      </c>
      <c r="AG133" s="14"/>
      <c r="AH133" s="14" t="str">
        <f t="shared" si="10"/>
        <v>Standard</v>
      </c>
      <c r="AI133" s="14">
        <f t="shared" si="11"/>
        <v>1.1166666666666667</v>
      </c>
      <c r="AJ133" s="14">
        <f t="shared" si="12"/>
        <v>0</v>
      </c>
      <c r="AK133" s="14">
        <f t="shared" si="13"/>
        <v>0</v>
      </c>
      <c r="AL133" s="68">
        <f t="shared" si="14"/>
        <v>0</v>
      </c>
    </row>
    <row r="134" spans="2:38" hidden="1" x14ac:dyDescent="0.3">
      <c r="B134" s="14">
        <v>2290271</v>
      </c>
      <c r="C134" s="14" t="s">
        <v>95</v>
      </c>
      <c r="D134" s="14" t="s">
        <v>1686</v>
      </c>
      <c r="E134" s="14" t="s">
        <v>1686</v>
      </c>
      <c r="F134" s="14"/>
      <c r="G134" s="14">
        <v>1</v>
      </c>
      <c r="H134" s="14" t="s">
        <v>119</v>
      </c>
      <c r="I134" s="14"/>
      <c r="J134" s="14"/>
      <c r="K134" s="14">
        <v>7.4</v>
      </c>
      <c r="L134" s="14">
        <v>38.69</v>
      </c>
      <c r="M134" s="14">
        <v>27</v>
      </c>
      <c r="N134" s="14">
        <v>30</v>
      </c>
      <c r="O134" s="14">
        <v>3.94</v>
      </c>
      <c r="P134" s="14">
        <v>607</v>
      </c>
      <c r="Q134" s="14">
        <v>58</v>
      </c>
      <c r="R134" s="14" t="s">
        <v>1582</v>
      </c>
      <c r="S134" s="14" t="s">
        <v>1583</v>
      </c>
      <c r="T134" s="14" t="s">
        <v>900</v>
      </c>
      <c r="U134" s="14" t="s">
        <v>915</v>
      </c>
      <c r="V134" s="14"/>
      <c r="W134" s="14"/>
      <c r="X134" s="14"/>
      <c r="Y134" s="14"/>
      <c r="Z134" s="14" t="s">
        <v>915</v>
      </c>
      <c r="AA134" s="14"/>
      <c r="AB134" s="67">
        <v>42791</v>
      </c>
      <c r="AC134" s="67">
        <v>42774</v>
      </c>
      <c r="AD134" s="14" t="s">
        <v>1294</v>
      </c>
      <c r="AE134" s="14" t="s">
        <v>1687</v>
      </c>
      <c r="AF134" s="14" t="s">
        <v>915</v>
      </c>
      <c r="AG134" s="14"/>
      <c r="AH134" s="14" t="str">
        <f t="shared" si="10"/>
        <v>Standard</v>
      </c>
      <c r="AI134" s="14">
        <f t="shared" si="11"/>
        <v>0.96666666666666667</v>
      </c>
      <c r="AJ134" s="14">
        <f t="shared" si="12"/>
        <v>0</v>
      </c>
      <c r="AK134" s="14">
        <f t="shared" si="13"/>
        <v>0</v>
      </c>
      <c r="AL134" s="68">
        <f t="shared" si="14"/>
        <v>0</v>
      </c>
    </row>
    <row r="135" spans="2:38" hidden="1" x14ac:dyDescent="0.3">
      <c r="B135" s="14">
        <v>2335460</v>
      </c>
      <c r="C135" s="14" t="s">
        <v>95</v>
      </c>
      <c r="D135" s="14" t="s">
        <v>1688</v>
      </c>
      <c r="E135" s="14" t="s">
        <v>1688</v>
      </c>
      <c r="F135" s="14"/>
      <c r="G135" s="14">
        <v>1</v>
      </c>
      <c r="H135" s="14" t="s">
        <v>119</v>
      </c>
      <c r="I135" s="14"/>
      <c r="J135" s="14"/>
      <c r="K135" s="14">
        <v>7.4</v>
      </c>
      <c r="L135" s="14">
        <v>38.69</v>
      </c>
      <c r="M135" s="14">
        <v>27</v>
      </c>
      <c r="N135" s="14">
        <v>30</v>
      </c>
      <c r="O135" s="14">
        <v>3.94</v>
      </c>
      <c r="P135" s="14">
        <v>607</v>
      </c>
      <c r="Q135" s="14">
        <v>57</v>
      </c>
      <c r="R135" s="14" t="s">
        <v>1656</v>
      </c>
      <c r="S135" s="14" t="s">
        <v>1605</v>
      </c>
      <c r="T135" s="14" t="s">
        <v>900</v>
      </c>
      <c r="U135" s="14" t="s">
        <v>915</v>
      </c>
      <c r="V135" s="14"/>
      <c r="W135" s="14"/>
      <c r="X135" s="14"/>
      <c r="Y135" s="14"/>
      <c r="Z135" s="14" t="s">
        <v>915</v>
      </c>
      <c r="AA135" s="14"/>
      <c r="AB135" s="67">
        <v>43552</v>
      </c>
      <c r="AC135" s="67">
        <v>43552</v>
      </c>
      <c r="AD135" s="14" t="s">
        <v>1294</v>
      </c>
      <c r="AE135" s="14" t="s">
        <v>1689</v>
      </c>
      <c r="AF135" s="14" t="s">
        <v>915</v>
      </c>
      <c r="AG135" s="14"/>
      <c r="AH135" s="14" t="str">
        <f t="shared" si="10"/>
        <v>Standard</v>
      </c>
      <c r="AI135" s="14">
        <f t="shared" si="11"/>
        <v>0.95</v>
      </c>
      <c r="AJ135" s="14">
        <f t="shared" si="12"/>
        <v>0</v>
      </c>
      <c r="AK135" s="14">
        <f t="shared" si="13"/>
        <v>0</v>
      </c>
      <c r="AL135" s="68">
        <f t="shared" si="14"/>
        <v>0</v>
      </c>
    </row>
    <row r="136" spans="2:38" hidden="1" x14ac:dyDescent="0.3">
      <c r="B136" s="14">
        <v>2243308</v>
      </c>
      <c r="C136" s="14" t="s">
        <v>95</v>
      </c>
      <c r="D136" s="14" t="s">
        <v>1690</v>
      </c>
      <c r="E136" s="14" t="s">
        <v>1690</v>
      </c>
      <c r="F136" s="14"/>
      <c r="G136" s="14">
        <v>48231015318</v>
      </c>
      <c r="H136" s="14" t="s">
        <v>119</v>
      </c>
      <c r="I136" s="14"/>
      <c r="J136" s="14"/>
      <c r="K136" s="14">
        <v>7.4</v>
      </c>
      <c r="L136" s="14">
        <v>38.69</v>
      </c>
      <c r="M136" s="14">
        <v>27</v>
      </c>
      <c r="N136" s="14">
        <v>30</v>
      </c>
      <c r="O136" s="14">
        <v>3.94</v>
      </c>
      <c r="P136" s="14">
        <v>607</v>
      </c>
      <c r="Q136" s="14">
        <v>68</v>
      </c>
      <c r="R136" s="14" t="s">
        <v>1598</v>
      </c>
      <c r="S136" s="14" t="s">
        <v>1602</v>
      </c>
      <c r="T136" s="14" t="s">
        <v>900</v>
      </c>
      <c r="U136" s="14" t="s">
        <v>915</v>
      </c>
      <c r="V136" s="14"/>
      <c r="W136" s="14"/>
      <c r="X136" s="14"/>
      <c r="Y136" s="14"/>
      <c r="Z136" s="14" t="s">
        <v>915</v>
      </c>
      <c r="AA136" s="14"/>
      <c r="AB136" s="67">
        <v>42215</v>
      </c>
      <c r="AC136" s="67">
        <v>42195</v>
      </c>
      <c r="AD136" s="14" t="s">
        <v>1294</v>
      </c>
      <c r="AE136" s="14" t="s">
        <v>1691</v>
      </c>
      <c r="AF136" s="14" t="s">
        <v>915</v>
      </c>
      <c r="AG136" s="14"/>
      <c r="AH136" s="14" t="str">
        <f t="shared" si="10"/>
        <v>Standard</v>
      </c>
      <c r="AI136" s="14">
        <f t="shared" si="11"/>
        <v>1.1333333333333333</v>
      </c>
      <c r="AJ136" s="14">
        <f t="shared" si="12"/>
        <v>0</v>
      </c>
      <c r="AK136" s="14">
        <f t="shared" si="13"/>
        <v>0</v>
      </c>
      <c r="AL136" s="68">
        <f t="shared" si="14"/>
        <v>0</v>
      </c>
    </row>
    <row r="137" spans="2:38" hidden="1" x14ac:dyDescent="0.3">
      <c r="B137" s="14">
        <v>2295778</v>
      </c>
      <c r="C137" s="14" t="s">
        <v>95</v>
      </c>
      <c r="D137" s="14" t="s">
        <v>1692</v>
      </c>
      <c r="E137" s="14" t="s">
        <v>1692</v>
      </c>
      <c r="F137" s="14"/>
      <c r="G137" s="14">
        <v>1</v>
      </c>
      <c r="H137" s="14" t="s">
        <v>119</v>
      </c>
      <c r="I137" s="14"/>
      <c r="J137" s="14"/>
      <c r="K137" s="14">
        <v>7.4</v>
      </c>
      <c r="L137" s="14">
        <v>38.69</v>
      </c>
      <c r="M137" s="14">
        <v>27</v>
      </c>
      <c r="N137" s="14">
        <v>30</v>
      </c>
      <c r="O137" s="14">
        <v>3.94</v>
      </c>
      <c r="P137" s="14">
        <v>607</v>
      </c>
      <c r="Q137" s="14">
        <v>58</v>
      </c>
      <c r="R137" s="14" t="s">
        <v>1598</v>
      </c>
      <c r="S137" s="14" t="s">
        <v>1583</v>
      </c>
      <c r="T137" s="14" t="s">
        <v>900</v>
      </c>
      <c r="U137" s="14" t="s">
        <v>915</v>
      </c>
      <c r="V137" s="14"/>
      <c r="W137" s="14"/>
      <c r="X137" s="14"/>
      <c r="Y137" s="14"/>
      <c r="Z137" s="14" t="s">
        <v>915</v>
      </c>
      <c r="AA137" s="14"/>
      <c r="AB137" s="67">
        <v>42879</v>
      </c>
      <c r="AC137" s="67">
        <v>42865</v>
      </c>
      <c r="AD137" s="14" t="s">
        <v>1294</v>
      </c>
      <c r="AE137" s="14" t="s">
        <v>1693</v>
      </c>
      <c r="AF137" s="14" t="s">
        <v>915</v>
      </c>
      <c r="AG137" s="14"/>
      <c r="AH137" s="14" t="str">
        <f t="shared" si="10"/>
        <v>Standard</v>
      </c>
      <c r="AI137" s="14">
        <f t="shared" si="11"/>
        <v>0.96666666666666667</v>
      </c>
      <c r="AJ137" s="14">
        <f t="shared" si="12"/>
        <v>0</v>
      </c>
      <c r="AK137" s="14">
        <f t="shared" si="13"/>
        <v>0</v>
      </c>
      <c r="AL137" s="68">
        <f t="shared" si="14"/>
        <v>0</v>
      </c>
    </row>
    <row r="138" spans="2:38" hidden="1" x14ac:dyDescent="0.3">
      <c r="B138" s="14">
        <v>2243309</v>
      </c>
      <c r="C138" s="14" t="s">
        <v>95</v>
      </c>
      <c r="D138" s="14" t="s">
        <v>1694</v>
      </c>
      <c r="E138" s="14" t="s">
        <v>1694</v>
      </c>
      <c r="F138" s="14"/>
      <c r="G138" s="14">
        <v>1</v>
      </c>
      <c r="H138" s="14" t="s">
        <v>119</v>
      </c>
      <c r="I138" s="14"/>
      <c r="J138" s="14"/>
      <c r="K138" s="14">
        <v>7.4</v>
      </c>
      <c r="L138" s="14">
        <v>38.69</v>
      </c>
      <c r="M138" s="14">
        <v>27</v>
      </c>
      <c r="N138" s="14">
        <v>30</v>
      </c>
      <c r="O138" s="14">
        <v>3.94</v>
      </c>
      <c r="P138" s="14">
        <v>607</v>
      </c>
      <c r="Q138" s="14">
        <v>68</v>
      </c>
      <c r="R138" s="14" t="s">
        <v>1598</v>
      </c>
      <c r="S138" s="14" t="s">
        <v>1602</v>
      </c>
      <c r="T138" s="14" t="s">
        <v>900</v>
      </c>
      <c r="U138" s="14" t="s">
        <v>915</v>
      </c>
      <c r="V138" s="14"/>
      <c r="W138" s="14"/>
      <c r="X138" s="14"/>
      <c r="Y138" s="14"/>
      <c r="Z138" s="14" t="s">
        <v>915</v>
      </c>
      <c r="AA138" s="14"/>
      <c r="AB138" s="67">
        <v>42215</v>
      </c>
      <c r="AC138" s="67">
        <v>42195</v>
      </c>
      <c r="AD138" s="14" t="s">
        <v>1294</v>
      </c>
      <c r="AE138" s="14" t="s">
        <v>1695</v>
      </c>
      <c r="AF138" s="14" t="s">
        <v>915</v>
      </c>
      <c r="AG138" s="14"/>
      <c r="AH138" s="14" t="str">
        <f t="shared" si="10"/>
        <v>Standard</v>
      </c>
      <c r="AI138" s="14">
        <f t="shared" si="11"/>
        <v>1.1333333333333333</v>
      </c>
      <c r="AJ138" s="14">
        <f t="shared" si="12"/>
        <v>0</v>
      </c>
      <c r="AK138" s="14">
        <f t="shared" si="13"/>
        <v>0</v>
      </c>
      <c r="AL138" s="68">
        <f t="shared" si="14"/>
        <v>0</v>
      </c>
    </row>
    <row r="139" spans="2:38" hidden="1" x14ac:dyDescent="0.3">
      <c r="B139" s="14">
        <v>2265515</v>
      </c>
      <c r="C139" s="14" t="s">
        <v>96</v>
      </c>
      <c r="D139" s="14" t="s">
        <v>1830</v>
      </c>
      <c r="E139" s="14" t="s">
        <v>1830</v>
      </c>
      <c r="F139" s="14"/>
      <c r="G139" s="14">
        <v>8</v>
      </c>
      <c r="H139" s="14" t="s">
        <v>119</v>
      </c>
      <c r="I139" s="14"/>
      <c r="J139" s="14"/>
      <c r="K139" s="14">
        <v>7.3</v>
      </c>
      <c r="L139" s="14">
        <v>38</v>
      </c>
      <c r="M139" s="14">
        <v>27</v>
      </c>
      <c r="N139" s="14">
        <v>30</v>
      </c>
      <c r="O139" s="14">
        <v>3.93</v>
      </c>
      <c r="P139" s="14">
        <v>608</v>
      </c>
      <c r="Q139" s="14">
        <v>65</v>
      </c>
      <c r="R139" s="14" t="s">
        <v>1831</v>
      </c>
      <c r="S139" s="14" t="s">
        <v>1592</v>
      </c>
      <c r="T139" s="14" t="s">
        <v>900</v>
      </c>
      <c r="U139" s="14" t="s">
        <v>915</v>
      </c>
      <c r="V139" s="14"/>
      <c r="W139" s="14"/>
      <c r="X139" s="14"/>
      <c r="Y139" s="14"/>
      <c r="Z139" s="14" t="s">
        <v>912</v>
      </c>
      <c r="AA139" s="14" t="s">
        <v>1832</v>
      </c>
      <c r="AB139" s="67">
        <v>42522</v>
      </c>
      <c r="AC139" s="67">
        <v>42488</v>
      </c>
      <c r="AD139" s="14" t="s">
        <v>1288</v>
      </c>
      <c r="AE139" s="14" t="s">
        <v>1833</v>
      </c>
      <c r="AF139" s="14" t="s">
        <v>915</v>
      </c>
      <c r="AG139" s="14"/>
      <c r="AH139" s="14" t="str">
        <f t="shared" si="10"/>
        <v>Standard</v>
      </c>
      <c r="AI139" s="14">
        <f t="shared" si="11"/>
        <v>1.0833333333333333</v>
      </c>
      <c r="AJ139" s="14">
        <f t="shared" si="12"/>
        <v>0</v>
      </c>
      <c r="AK139" s="14">
        <f t="shared" si="13"/>
        <v>0</v>
      </c>
      <c r="AL139" s="68">
        <f t="shared" si="14"/>
        <v>0</v>
      </c>
    </row>
    <row r="140" spans="2:38" hidden="1" x14ac:dyDescent="0.3">
      <c r="B140" s="14">
        <v>2265529</v>
      </c>
      <c r="C140" s="14" t="s">
        <v>96</v>
      </c>
      <c r="D140" s="14" t="s">
        <v>1834</v>
      </c>
      <c r="E140" s="14" t="s">
        <v>1834</v>
      </c>
      <c r="F140" s="14"/>
      <c r="G140" s="14">
        <v>8</v>
      </c>
      <c r="H140" s="14" t="s">
        <v>119</v>
      </c>
      <c r="I140" s="14"/>
      <c r="J140" s="14"/>
      <c r="K140" s="14">
        <v>7.4</v>
      </c>
      <c r="L140" s="14">
        <v>38</v>
      </c>
      <c r="M140" s="14">
        <v>27</v>
      </c>
      <c r="N140" s="14">
        <v>31</v>
      </c>
      <c r="O140" s="14">
        <v>3.93</v>
      </c>
      <c r="P140" s="14">
        <v>608</v>
      </c>
      <c r="Q140" s="14">
        <v>72</v>
      </c>
      <c r="R140" s="14" t="s">
        <v>1831</v>
      </c>
      <c r="S140" s="14" t="s">
        <v>1592</v>
      </c>
      <c r="T140" s="14" t="s">
        <v>900</v>
      </c>
      <c r="U140" s="14" t="s">
        <v>915</v>
      </c>
      <c r="V140" s="14"/>
      <c r="W140" s="14"/>
      <c r="X140" s="14"/>
      <c r="Y140" s="14"/>
      <c r="Z140" s="14" t="s">
        <v>912</v>
      </c>
      <c r="AA140" s="14" t="s">
        <v>1835</v>
      </c>
      <c r="AB140" s="67">
        <v>42522</v>
      </c>
      <c r="AC140" s="67">
        <v>42488</v>
      </c>
      <c r="AD140" s="14" t="s">
        <v>1288</v>
      </c>
      <c r="AE140" s="14" t="s">
        <v>1836</v>
      </c>
      <c r="AF140" s="14" t="s">
        <v>915</v>
      </c>
      <c r="AG140" s="14"/>
      <c r="AH140" s="14" t="str">
        <f t="shared" si="10"/>
        <v>Standard</v>
      </c>
      <c r="AI140" s="14">
        <f t="shared" si="11"/>
        <v>1.2</v>
      </c>
      <c r="AJ140" s="14">
        <f t="shared" si="12"/>
        <v>0</v>
      </c>
      <c r="AK140" s="14">
        <f t="shared" si="13"/>
        <v>0</v>
      </c>
      <c r="AL140" s="68">
        <f t="shared" si="14"/>
        <v>0</v>
      </c>
    </row>
    <row r="141" spans="2:38" hidden="1" x14ac:dyDescent="0.3">
      <c r="B141" s="14">
        <v>2265516</v>
      </c>
      <c r="C141" s="14" t="s">
        <v>96</v>
      </c>
      <c r="D141" s="14" t="s">
        <v>1837</v>
      </c>
      <c r="E141" s="14" t="s">
        <v>1837</v>
      </c>
      <c r="F141" s="14"/>
      <c r="G141" s="14">
        <v>8</v>
      </c>
      <c r="H141" s="14" t="s">
        <v>119</v>
      </c>
      <c r="I141" s="14"/>
      <c r="J141" s="14"/>
      <c r="K141" s="14">
        <v>7.3</v>
      </c>
      <c r="L141" s="14">
        <v>38</v>
      </c>
      <c r="M141" s="14">
        <v>27</v>
      </c>
      <c r="N141" s="14">
        <v>30</v>
      </c>
      <c r="O141" s="14">
        <v>3.93</v>
      </c>
      <c r="P141" s="14">
        <v>608</v>
      </c>
      <c r="Q141" s="14">
        <v>65</v>
      </c>
      <c r="R141" s="14" t="s">
        <v>1831</v>
      </c>
      <c r="S141" s="14" t="s">
        <v>1592</v>
      </c>
      <c r="T141" s="14" t="s">
        <v>900</v>
      </c>
      <c r="U141" s="14" t="s">
        <v>915</v>
      </c>
      <c r="V141" s="14"/>
      <c r="W141" s="14"/>
      <c r="X141" s="14"/>
      <c r="Y141" s="14"/>
      <c r="Z141" s="14" t="s">
        <v>912</v>
      </c>
      <c r="AA141" s="14" t="s">
        <v>1838</v>
      </c>
      <c r="AB141" s="67">
        <v>42522</v>
      </c>
      <c r="AC141" s="67">
        <v>42488</v>
      </c>
      <c r="AD141" s="14" t="s">
        <v>1288</v>
      </c>
      <c r="AE141" s="14" t="s">
        <v>1839</v>
      </c>
      <c r="AF141" s="14" t="s">
        <v>915</v>
      </c>
      <c r="AG141" s="14"/>
      <c r="AH141" s="14" t="str">
        <f t="shared" si="10"/>
        <v>Standard</v>
      </c>
      <c r="AI141" s="14">
        <f t="shared" si="11"/>
        <v>1.0833333333333333</v>
      </c>
      <c r="AJ141" s="14">
        <f t="shared" si="12"/>
        <v>0</v>
      </c>
      <c r="AK141" s="14">
        <f t="shared" si="13"/>
        <v>0</v>
      </c>
      <c r="AL141" s="68">
        <f t="shared" si="14"/>
        <v>0</v>
      </c>
    </row>
    <row r="142" spans="2:38" hidden="1" x14ac:dyDescent="0.3">
      <c r="B142" s="14">
        <v>2265517</v>
      </c>
      <c r="C142" s="14" t="s">
        <v>96</v>
      </c>
      <c r="D142" s="14" t="s">
        <v>1840</v>
      </c>
      <c r="E142" s="14" t="s">
        <v>1840</v>
      </c>
      <c r="F142" s="14"/>
      <c r="G142" s="14">
        <v>8</v>
      </c>
      <c r="H142" s="14" t="s">
        <v>119</v>
      </c>
      <c r="I142" s="14"/>
      <c r="J142" s="14"/>
      <c r="K142" s="14">
        <v>7.3</v>
      </c>
      <c r="L142" s="14">
        <v>38</v>
      </c>
      <c r="M142" s="14">
        <v>27</v>
      </c>
      <c r="N142" s="14">
        <v>30</v>
      </c>
      <c r="O142" s="14">
        <v>3.93</v>
      </c>
      <c r="P142" s="14">
        <v>608</v>
      </c>
      <c r="Q142" s="14">
        <v>66</v>
      </c>
      <c r="R142" s="14" t="s">
        <v>1831</v>
      </c>
      <c r="S142" s="14" t="s">
        <v>1592</v>
      </c>
      <c r="T142" s="14" t="s">
        <v>900</v>
      </c>
      <c r="U142" s="14" t="s">
        <v>915</v>
      </c>
      <c r="V142" s="14"/>
      <c r="W142" s="14"/>
      <c r="X142" s="14"/>
      <c r="Y142" s="14"/>
      <c r="Z142" s="14" t="s">
        <v>912</v>
      </c>
      <c r="AA142" s="14" t="s">
        <v>1841</v>
      </c>
      <c r="AB142" s="67">
        <v>42522</v>
      </c>
      <c r="AC142" s="67">
        <v>42488</v>
      </c>
      <c r="AD142" s="14" t="s">
        <v>1288</v>
      </c>
      <c r="AE142" s="14" t="s">
        <v>1842</v>
      </c>
      <c r="AF142" s="14" t="s">
        <v>915</v>
      </c>
      <c r="AG142" s="14"/>
      <c r="AH142" s="14" t="str">
        <f t="shared" si="10"/>
        <v>Standard</v>
      </c>
      <c r="AI142" s="14">
        <f t="shared" si="11"/>
        <v>1.1000000000000001</v>
      </c>
      <c r="AJ142" s="14">
        <f t="shared" si="12"/>
        <v>0</v>
      </c>
      <c r="AK142" s="14">
        <f t="shared" si="13"/>
        <v>0</v>
      </c>
      <c r="AL142" s="68">
        <f t="shared" si="14"/>
        <v>0</v>
      </c>
    </row>
    <row r="143" spans="2:38" hidden="1" x14ac:dyDescent="0.3">
      <c r="B143" s="14">
        <v>2265532</v>
      </c>
      <c r="C143" s="14" t="s">
        <v>96</v>
      </c>
      <c r="D143" s="14" t="s">
        <v>1843</v>
      </c>
      <c r="E143" s="14" t="s">
        <v>1843</v>
      </c>
      <c r="F143" s="14"/>
      <c r="G143" s="14">
        <v>8</v>
      </c>
      <c r="H143" s="14" t="s">
        <v>119</v>
      </c>
      <c r="I143" s="14"/>
      <c r="J143" s="14"/>
      <c r="K143" s="14">
        <v>7.4</v>
      </c>
      <c r="L143" s="14">
        <v>38</v>
      </c>
      <c r="M143" s="14">
        <v>27</v>
      </c>
      <c r="N143" s="14">
        <v>31</v>
      </c>
      <c r="O143" s="14">
        <v>3.93</v>
      </c>
      <c r="P143" s="14">
        <v>608</v>
      </c>
      <c r="Q143" s="14">
        <v>72</v>
      </c>
      <c r="R143" s="14" t="s">
        <v>1831</v>
      </c>
      <c r="S143" s="14" t="s">
        <v>1592</v>
      </c>
      <c r="T143" s="14" t="s">
        <v>900</v>
      </c>
      <c r="U143" s="14" t="s">
        <v>915</v>
      </c>
      <c r="V143" s="14"/>
      <c r="W143" s="14"/>
      <c r="X143" s="14"/>
      <c r="Y143" s="14"/>
      <c r="Z143" s="14" t="s">
        <v>915</v>
      </c>
      <c r="AA143" s="14"/>
      <c r="AB143" s="67">
        <v>42522</v>
      </c>
      <c r="AC143" s="67">
        <v>42488</v>
      </c>
      <c r="AD143" s="14" t="s">
        <v>1288</v>
      </c>
      <c r="AE143" s="14" t="s">
        <v>1844</v>
      </c>
      <c r="AF143" s="14" t="s">
        <v>915</v>
      </c>
      <c r="AG143" s="14"/>
      <c r="AH143" s="14" t="str">
        <f t="shared" si="10"/>
        <v>Standard</v>
      </c>
      <c r="AI143" s="14">
        <f t="shared" si="11"/>
        <v>1.2</v>
      </c>
      <c r="AJ143" s="14">
        <f t="shared" si="12"/>
        <v>0</v>
      </c>
      <c r="AK143" s="14">
        <f t="shared" si="13"/>
        <v>0</v>
      </c>
      <c r="AL143" s="68">
        <f t="shared" si="14"/>
        <v>0</v>
      </c>
    </row>
    <row r="144" spans="2:38" hidden="1" x14ac:dyDescent="0.3">
      <c r="B144" s="70">
        <v>2330881</v>
      </c>
      <c r="C144" s="70" t="s">
        <v>13</v>
      </c>
      <c r="D144" s="70" t="s">
        <v>13</v>
      </c>
      <c r="E144" s="70" t="s">
        <v>1710</v>
      </c>
      <c r="F144" s="70"/>
      <c r="G144" s="74">
        <v>4000000000000</v>
      </c>
      <c r="H144" s="70" t="s">
        <v>1410</v>
      </c>
      <c r="I144" s="70" t="s">
        <v>101</v>
      </c>
      <c r="J144" s="70">
        <v>240</v>
      </c>
      <c r="K144" s="70">
        <v>4.5999999999999996</v>
      </c>
      <c r="L144" s="70">
        <v>33.46</v>
      </c>
      <c r="M144" s="70">
        <v>23.46</v>
      </c>
      <c r="N144" s="70">
        <v>25.31</v>
      </c>
      <c r="O144" s="70">
        <v>9.75</v>
      </c>
      <c r="P144" s="70">
        <v>87</v>
      </c>
      <c r="Q144" s="70">
        <v>53</v>
      </c>
      <c r="R144" s="70" t="s">
        <v>1711</v>
      </c>
      <c r="S144" s="70" t="s">
        <v>1712</v>
      </c>
      <c r="T144" s="70" t="s">
        <v>18</v>
      </c>
      <c r="U144" s="70" t="s">
        <v>915</v>
      </c>
      <c r="V144" s="70"/>
      <c r="W144" s="70"/>
      <c r="X144" s="70"/>
      <c r="Y144" s="70">
        <v>8.61</v>
      </c>
      <c r="Z144" s="70" t="s">
        <v>915</v>
      </c>
      <c r="AA144" s="70"/>
      <c r="AB144" s="71">
        <v>43556</v>
      </c>
      <c r="AC144" s="71">
        <v>43438</v>
      </c>
      <c r="AD144" s="70" t="s">
        <v>1294</v>
      </c>
      <c r="AE144" s="70" t="s">
        <v>1713</v>
      </c>
      <c r="AF144" s="70" t="s">
        <v>912</v>
      </c>
      <c r="AG144" s="70" t="s">
        <v>912</v>
      </c>
      <c r="AH144" s="14" t="str">
        <f t="shared" si="10"/>
        <v>Standard</v>
      </c>
      <c r="AI144" s="70">
        <f t="shared" si="11"/>
        <v>0.8833333333333333</v>
      </c>
      <c r="AJ144" s="70">
        <f t="shared" si="12"/>
        <v>0</v>
      </c>
      <c r="AK144" s="70">
        <f t="shared" si="13"/>
        <v>0</v>
      </c>
      <c r="AL144" s="72">
        <f t="shared" si="14"/>
        <v>0</v>
      </c>
    </row>
    <row r="145" spans="2:38" hidden="1" x14ac:dyDescent="0.3">
      <c r="B145" s="70">
        <v>2325401</v>
      </c>
      <c r="C145" s="70" t="s">
        <v>13</v>
      </c>
      <c r="D145" s="70" t="s">
        <v>13</v>
      </c>
      <c r="E145" s="70" t="s">
        <v>1714</v>
      </c>
      <c r="F145" s="70"/>
      <c r="G145" s="70">
        <v>1</v>
      </c>
      <c r="H145" s="70" t="s">
        <v>119</v>
      </c>
      <c r="I145" s="70" t="s">
        <v>101</v>
      </c>
      <c r="J145" s="70">
        <v>120</v>
      </c>
      <c r="K145" s="70">
        <v>4.0999999999999996</v>
      </c>
      <c r="L145" s="70">
        <v>33.46</v>
      </c>
      <c r="M145" s="70">
        <v>23.46</v>
      </c>
      <c r="N145" s="70">
        <v>25.31</v>
      </c>
      <c r="O145" s="70">
        <v>6.37</v>
      </c>
      <c r="P145" s="70">
        <v>133</v>
      </c>
      <c r="Q145" s="70">
        <v>34</v>
      </c>
      <c r="R145" s="70" t="s">
        <v>1715</v>
      </c>
      <c r="S145" s="70" t="s">
        <v>1712</v>
      </c>
      <c r="T145" s="70" t="s">
        <v>18</v>
      </c>
      <c r="U145" s="70" t="s">
        <v>915</v>
      </c>
      <c r="V145" s="70"/>
      <c r="W145" s="70"/>
      <c r="X145" s="70"/>
      <c r="Y145" s="70">
        <v>4.3600000000000003</v>
      </c>
      <c r="Z145" s="70" t="s">
        <v>915</v>
      </c>
      <c r="AA145" s="70" t="s">
        <v>1716</v>
      </c>
      <c r="AB145" s="71">
        <v>43132</v>
      </c>
      <c r="AC145" s="71">
        <v>43348</v>
      </c>
      <c r="AD145" s="70" t="s">
        <v>1294</v>
      </c>
      <c r="AE145" s="70" t="s">
        <v>1717</v>
      </c>
      <c r="AF145" s="70" t="s">
        <v>912</v>
      </c>
      <c r="AG145" s="70" t="s">
        <v>912</v>
      </c>
      <c r="AH145" s="14" t="str">
        <f t="shared" si="10"/>
        <v>Compact</v>
      </c>
      <c r="AI145" s="70">
        <f t="shared" si="11"/>
        <v>0.56666666666666665</v>
      </c>
      <c r="AJ145" s="70">
        <f t="shared" si="12"/>
        <v>0</v>
      </c>
      <c r="AK145" s="70">
        <f t="shared" si="13"/>
        <v>0</v>
      </c>
      <c r="AL145" s="72">
        <f t="shared" si="14"/>
        <v>0</v>
      </c>
    </row>
    <row r="146" spans="2:38" hidden="1" x14ac:dyDescent="0.3">
      <c r="B146" s="70">
        <v>2308246</v>
      </c>
      <c r="C146" s="70" t="s">
        <v>13</v>
      </c>
      <c r="D146" s="70" t="s">
        <v>13</v>
      </c>
      <c r="E146" s="70" t="s">
        <v>1718</v>
      </c>
      <c r="F146" s="70"/>
      <c r="G146" s="74">
        <v>4000000000000</v>
      </c>
      <c r="H146" s="70" t="s">
        <v>119</v>
      </c>
      <c r="I146" s="70" t="s">
        <v>101</v>
      </c>
      <c r="J146" s="70">
        <v>120</v>
      </c>
      <c r="K146" s="70">
        <v>4.0999999999999996</v>
      </c>
      <c r="L146" s="70">
        <v>33.46</v>
      </c>
      <c r="M146" s="70">
        <v>23.46</v>
      </c>
      <c r="N146" s="70">
        <v>25.31</v>
      </c>
      <c r="O146" s="70">
        <v>6.37</v>
      </c>
      <c r="P146" s="70">
        <v>133</v>
      </c>
      <c r="Q146" s="70">
        <v>35</v>
      </c>
      <c r="R146" s="70" t="s">
        <v>1715</v>
      </c>
      <c r="S146" s="70" t="s">
        <v>1712</v>
      </c>
      <c r="T146" s="70" t="s">
        <v>18</v>
      </c>
      <c r="U146" s="70" t="s">
        <v>915</v>
      </c>
      <c r="V146" s="70"/>
      <c r="W146" s="70"/>
      <c r="X146" s="70"/>
      <c r="Y146" s="70">
        <v>4.3600000000000003</v>
      </c>
      <c r="Z146" s="70" t="s">
        <v>912</v>
      </c>
      <c r="AA146" s="70" t="s">
        <v>1719</v>
      </c>
      <c r="AB146" s="71">
        <v>43101</v>
      </c>
      <c r="AC146" s="71">
        <v>43089</v>
      </c>
      <c r="AD146" s="70" t="s">
        <v>1294</v>
      </c>
      <c r="AE146" s="70" t="s">
        <v>1720</v>
      </c>
      <c r="AF146" s="70" t="s">
        <v>912</v>
      </c>
      <c r="AG146" s="70" t="s">
        <v>912</v>
      </c>
      <c r="AH146" s="14" t="str">
        <f t="shared" si="10"/>
        <v>Compact</v>
      </c>
      <c r="AI146" s="70">
        <f t="shared" si="11"/>
        <v>0.58333333333333337</v>
      </c>
      <c r="AJ146" s="70">
        <f t="shared" si="12"/>
        <v>0</v>
      </c>
      <c r="AK146" s="70">
        <f t="shared" si="13"/>
        <v>0</v>
      </c>
      <c r="AL146" s="72">
        <f t="shared" si="14"/>
        <v>0</v>
      </c>
    </row>
    <row r="147" spans="2:38" hidden="1" x14ac:dyDescent="0.3">
      <c r="B147" s="70">
        <v>2308247</v>
      </c>
      <c r="C147" s="70" t="s">
        <v>13</v>
      </c>
      <c r="D147" s="70" t="s">
        <v>13</v>
      </c>
      <c r="E147" s="70" t="s">
        <v>1721</v>
      </c>
      <c r="F147" s="70"/>
      <c r="G147" s="74">
        <v>4000000000000</v>
      </c>
      <c r="H147" s="70" t="s">
        <v>119</v>
      </c>
      <c r="I147" s="70" t="s">
        <v>101</v>
      </c>
      <c r="J147" s="70">
        <v>120</v>
      </c>
      <c r="K147" s="70">
        <v>4.0999999999999996</v>
      </c>
      <c r="L147" s="70">
        <v>33.46</v>
      </c>
      <c r="M147" s="70">
        <v>23.46</v>
      </c>
      <c r="N147" s="70">
        <v>25.31</v>
      </c>
      <c r="O147" s="70">
        <v>6.37</v>
      </c>
      <c r="P147" s="70">
        <v>133</v>
      </c>
      <c r="Q147" s="70">
        <v>35</v>
      </c>
      <c r="R147" s="70" t="s">
        <v>1722</v>
      </c>
      <c r="S147" s="70" t="s">
        <v>1723</v>
      </c>
      <c r="T147" s="70" t="s">
        <v>18</v>
      </c>
      <c r="U147" s="70" t="s">
        <v>915</v>
      </c>
      <c r="V147" s="70"/>
      <c r="W147" s="70"/>
      <c r="X147" s="70"/>
      <c r="Y147" s="70">
        <v>4.3600000000000003</v>
      </c>
      <c r="Z147" s="70" t="s">
        <v>912</v>
      </c>
      <c r="AA147" s="70" t="s">
        <v>1724</v>
      </c>
      <c r="AB147" s="71">
        <v>43101</v>
      </c>
      <c r="AC147" s="71">
        <v>43089</v>
      </c>
      <c r="AD147" s="70" t="s">
        <v>1294</v>
      </c>
      <c r="AE147" s="70" t="s">
        <v>1725</v>
      </c>
      <c r="AF147" s="70" t="s">
        <v>912</v>
      </c>
      <c r="AG147" s="70" t="s">
        <v>912</v>
      </c>
      <c r="AH147" s="14" t="str">
        <f t="shared" si="10"/>
        <v>Compact</v>
      </c>
      <c r="AI147" s="70">
        <f t="shared" si="11"/>
        <v>0.58333333333333337</v>
      </c>
      <c r="AJ147" s="70">
        <f t="shared" si="12"/>
        <v>0</v>
      </c>
      <c r="AK147" s="70">
        <f t="shared" si="13"/>
        <v>0</v>
      </c>
      <c r="AL147" s="72">
        <f t="shared" si="14"/>
        <v>0</v>
      </c>
    </row>
    <row r="148" spans="2:38" hidden="1" x14ac:dyDescent="0.3">
      <c r="B148" s="70">
        <v>2325657</v>
      </c>
      <c r="C148" s="70" t="s">
        <v>14</v>
      </c>
      <c r="D148" s="70" t="s">
        <v>1726</v>
      </c>
      <c r="E148" s="70" t="s">
        <v>1726</v>
      </c>
      <c r="F148" s="70"/>
      <c r="G148" s="70">
        <v>1</v>
      </c>
      <c r="H148" s="70" t="s">
        <v>1410</v>
      </c>
      <c r="I148" s="70" t="s">
        <v>101</v>
      </c>
      <c r="J148" s="70">
        <v>240</v>
      </c>
      <c r="K148" s="70">
        <v>4</v>
      </c>
      <c r="L148" s="70">
        <v>33.5</v>
      </c>
      <c r="M148" s="70">
        <v>23.6</v>
      </c>
      <c r="N148" s="70">
        <v>25.6</v>
      </c>
      <c r="O148" s="70">
        <v>5.85</v>
      </c>
      <c r="P148" s="70">
        <v>145</v>
      </c>
      <c r="Q148" s="70">
        <v>60</v>
      </c>
      <c r="R148" s="70" t="s">
        <v>1727</v>
      </c>
      <c r="S148" s="70" t="s">
        <v>1728</v>
      </c>
      <c r="T148" s="70" t="s">
        <v>18</v>
      </c>
      <c r="U148" s="70" t="s">
        <v>915</v>
      </c>
      <c r="V148" s="70"/>
      <c r="W148" s="70"/>
      <c r="X148" s="70"/>
      <c r="Y148" s="70">
        <v>5.08</v>
      </c>
      <c r="Z148" s="70" t="s">
        <v>915</v>
      </c>
      <c r="AA148" s="70" t="s">
        <v>1729</v>
      </c>
      <c r="AB148" s="71">
        <v>43388</v>
      </c>
      <c r="AC148" s="71">
        <v>43350</v>
      </c>
      <c r="AD148" s="70" t="s">
        <v>1294</v>
      </c>
      <c r="AE148" s="70" t="s">
        <v>1730</v>
      </c>
      <c r="AF148" s="70" t="s">
        <v>912</v>
      </c>
      <c r="AG148" s="70" t="s">
        <v>912</v>
      </c>
      <c r="AH148" s="14" t="str">
        <f t="shared" si="10"/>
        <v>Compact</v>
      </c>
      <c r="AI148" s="70">
        <f t="shared" si="11"/>
        <v>1</v>
      </c>
      <c r="AJ148" s="70">
        <f t="shared" si="12"/>
        <v>0</v>
      </c>
      <c r="AK148" s="70">
        <f t="shared" si="13"/>
        <v>0</v>
      </c>
      <c r="AL148" s="72">
        <f t="shared" si="14"/>
        <v>0</v>
      </c>
    </row>
    <row r="149" spans="2:38" hidden="1" x14ac:dyDescent="0.3">
      <c r="B149" s="70">
        <v>2325656</v>
      </c>
      <c r="C149" s="70" t="s">
        <v>14</v>
      </c>
      <c r="D149" s="70" t="s">
        <v>1731</v>
      </c>
      <c r="E149" s="70" t="s">
        <v>1731</v>
      </c>
      <c r="F149" s="70"/>
      <c r="G149" s="70">
        <v>1</v>
      </c>
      <c r="H149" s="70" t="s">
        <v>1410</v>
      </c>
      <c r="I149" s="70" t="s">
        <v>101</v>
      </c>
      <c r="J149" s="70">
        <v>240</v>
      </c>
      <c r="K149" s="70">
        <v>4</v>
      </c>
      <c r="L149" s="70">
        <v>33.5</v>
      </c>
      <c r="M149" s="70">
        <v>23.6</v>
      </c>
      <c r="N149" s="70">
        <v>25.6</v>
      </c>
      <c r="O149" s="70">
        <v>5.85</v>
      </c>
      <c r="P149" s="70">
        <v>145</v>
      </c>
      <c r="Q149" s="70">
        <v>60</v>
      </c>
      <c r="R149" s="70" t="s">
        <v>1727</v>
      </c>
      <c r="S149" s="70" t="s">
        <v>1728</v>
      </c>
      <c r="T149" s="70" t="s">
        <v>18</v>
      </c>
      <c r="U149" s="70" t="s">
        <v>915</v>
      </c>
      <c r="V149" s="70"/>
      <c r="W149" s="70"/>
      <c r="X149" s="70"/>
      <c r="Y149" s="70">
        <v>5.0599999999999996</v>
      </c>
      <c r="Z149" s="70" t="s">
        <v>915</v>
      </c>
      <c r="AA149" s="70" t="s">
        <v>1732</v>
      </c>
      <c r="AB149" s="71">
        <v>43374</v>
      </c>
      <c r="AC149" s="71">
        <v>43350</v>
      </c>
      <c r="AD149" s="70" t="s">
        <v>1294</v>
      </c>
      <c r="AE149" s="70" t="s">
        <v>1733</v>
      </c>
      <c r="AF149" s="70" t="s">
        <v>912</v>
      </c>
      <c r="AG149" s="70" t="s">
        <v>912</v>
      </c>
      <c r="AH149" s="14" t="str">
        <f t="shared" si="10"/>
        <v>Compact</v>
      </c>
      <c r="AI149" s="70">
        <f t="shared" si="11"/>
        <v>1</v>
      </c>
      <c r="AJ149" s="70">
        <f t="shared" si="12"/>
        <v>0</v>
      </c>
      <c r="AK149" s="70">
        <f t="shared" si="13"/>
        <v>0</v>
      </c>
      <c r="AL149" s="72">
        <f t="shared" si="14"/>
        <v>0</v>
      </c>
    </row>
    <row r="150" spans="2:38" hidden="1" x14ac:dyDescent="0.3">
      <c r="B150" s="14">
        <v>2257200</v>
      </c>
      <c r="C150" s="14" t="s">
        <v>14</v>
      </c>
      <c r="D150" s="14" t="s">
        <v>1734</v>
      </c>
      <c r="E150" s="14" t="s">
        <v>1734</v>
      </c>
      <c r="F150" s="14"/>
      <c r="G150" s="69">
        <v>887000000000</v>
      </c>
      <c r="H150" s="14" t="s">
        <v>119</v>
      </c>
      <c r="I150" s="14"/>
      <c r="J150" s="14"/>
      <c r="K150" s="14">
        <v>7.5</v>
      </c>
      <c r="L150" s="14">
        <v>38.700000000000003</v>
      </c>
      <c r="M150" s="14">
        <v>27</v>
      </c>
      <c r="N150" s="14">
        <v>32.6</v>
      </c>
      <c r="O150" s="14">
        <v>3.94</v>
      </c>
      <c r="P150" s="14">
        <v>607</v>
      </c>
      <c r="Q150" s="14">
        <v>65</v>
      </c>
      <c r="R150" s="14" t="s">
        <v>1735</v>
      </c>
      <c r="S150" s="14" t="s">
        <v>1736</v>
      </c>
      <c r="T150" s="14" t="s">
        <v>900</v>
      </c>
      <c r="U150" s="14" t="s">
        <v>915</v>
      </c>
      <c r="V150" s="14"/>
      <c r="W150" s="14"/>
      <c r="X150" s="14"/>
      <c r="Y150" s="14"/>
      <c r="Z150" s="14"/>
      <c r="AA150" s="14"/>
      <c r="AB150" s="67">
        <v>42393</v>
      </c>
      <c r="AC150" s="67">
        <v>42382</v>
      </c>
      <c r="AD150" s="14" t="s">
        <v>1294</v>
      </c>
      <c r="AE150" s="14" t="s">
        <v>1737</v>
      </c>
      <c r="AF150" s="14" t="s">
        <v>915</v>
      </c>
      <c r="AG150" s="14"/>
      <c r="AH150" s="14" t="str">
        <f t="shared" si="10"/>
        <v>Standard</v>
      </c>
      <c r="AI150" s="14">
        <f t="shared" si="11"/>
        <v>1.0833333333333333</v>
      </c>
      <c r="AJ150" s="14">
        <f t="shared" si="12"/>
        <v>0</v>
      </c>
      <c r="AK150" s="14">
        <f t="shared" si="13"/>
        <v>0</v>
      </c>
      <c r="AL150" s="68">
        <f t="shared" si="14"/>
        <v>0</v>
      </c>
    </row>
    <row r="151" spans="2:38" hidden="1" x14ac:dyDescent="0.3">
      <c r="B151" s="14">
        <v>2257203</v>
      </c>
      <c r="C151" s="14" t="s">
        <v>14</v>
      </c>
      <c r="D151" s="14" t="s">
        <v>1738</v>
      </c>
      <c r="E151" s="14" t="s">
        <v>1738</v>
      </c>
      <c r="F151" s="14"/>
      <c r="G151" s="69">
        <v>887000000000</v>
      </c>
      <c r="H151" s="14" t="s">
        <v>1305</v>
      </c>
      <c r="I151" s="14"/>
      <c r="J151" s="14"/>
      <c r="K151" s="14">
        <v>7.5</v>
      </c>
      <c r="L151" s="14">
        <v>38.700000000000003</v>
      </c>
      <c r="M151" s="14">
        <v>27</v>
      </c>
      <c r="N151" s="14">
        <v>32.6</v>
      </c>
      <c r="O151" s="14">
        <v>3.49</v>
      </c>
      <c r="P151" s="14">
        <v>685</v>
      </c>
      <c r="Q151" s="14">
        <v>64</v>
      </c>
      <c r="R151" s="14" t="s">
        <v>1735</v>
      </c>
      <c r="S151" s="14" t="s">
        <v>1736</v>
      </c>
      <c r="T151" s="14" t="s">
        <v>900</v>
      </c>
      <c r="U151" s="14" t="s">
        <v>915</v>
      </c>
      <c r="V151" s="14"/>
      <c r="W151" s="14"/>
      <c r="X151" s="14"/>
      <c r="Y151" s="14"/>
      <c r="Z151" s="14" t="s">
        <v>915</v>
      </c>
      <c r="AA151" s="14"/>
      <c r="AB151" s="67">
        <v>42393</v>
      </c>
      <c r="AC151" s="67">
        <v>42017</v>
      </c>
      <c r="AD151" s="14" t="s">
        <v>1294</v>
      </c>
      <c r="AE151" s="14" t="s">
        <v>1739</v>
      </c>
      <c r="AF151" s="14" t="s">
        <v>915</v>
      </c>
      <c r="AG151" s="14"/>
      <c r="AH151" s="14" t="str">
        <f t="shared" si="10"/>
        <v>Standard</v>
      </c>
      <c r="AI151" s="14">
        <f t="shared" si="11"/>
        <v>1.0666666666666667</v>
      </c>
      <c r="AJ151" s="14">
        <f t="shared" si="12"/>
        <v>0</v>
      </c>
      <c r="AK151" s="14">
        <f t="shared" si="13"/>
        <v>0</v>
      </c>
      <c r="AL151" s="68">
        <f t="shared" si="14"/>
        <v>0</v>
      </c>
    </row>
    <row r="152" spans="2:38" hidden="1" x14ac:dyDescent="0.3">
      <c r="B152" s="14">
        <v>2257199</v>
      </c>
      <c r="C152" s="14" t="s">
        <v>14</v>
      </c>
      <c r="D152" s="14" t="s">
        <v>1740</v>
      </c>
      <c r="E152" s="14" t="s">
        <v>1740</v>
      </c>
      <c r="F152" s="14"/>
      <c r="G152" s="69">
        <v>887000000000</v>
      </c>
      <c r="H152" s="14" t="s">
        <v>119</v>
      </c>
      <c r="I152" s="14"/>
      <c r="J152" s="14"/>
      <c r="K152" s="14">
        <v>7.5</v>
      </c>
      <c r="L152" s="14">
        <v>38.700000000000003</v>
      </c>
      <c r="M152" s="14">
        <v>27</v>
      </c>
      <c r="N152" s="14">
        <v>32.6</v>
      </c>
      <c r="O152" s="14">
        <v>3.94</v>
      </c>
      <c r="P152" s="14">
        <v>607</v>
      </c>
      <c r="Q152" s="14">
        <v>65</v>
      </c>
      <c r="R152" s="14" t="s">
        <v>1735</v>
      </c>
      <c r="S152" s="14" t="s">
        <v>1736</v>
      </c>
      <c r="T152" s="14" t="s">
        <v>900</v>
      </c>
      <c r="U152" s="14" t="s">
        <v>915</v>
      </c>
      <c r="V152" s="14"/>
      <c r="W152" s="14"/>
      <c r="X152" s="14"/>
      <c r="Y152" s="14"/>
      <c r="Z152" s="14"/>
      <c r="AA152" s="14"/>
      <c r="AB152" s="67">
        <v>42393</v>
      </c>
      <c r="AC152" s="67">
        <v>42382</v>
      </c>
      <c r="AD152" s="14" t="s">
        <v>1294</v>
      </c>
      <c r="AE152" s="14" t="s">
        <v>1741</v>
      </c>
      <c r="AF152" s="14" t="s">
        <v>915</v>
      </c>
      <c r="AG152" s="14"/>
      <c r="AH152" s="14" t="str">
        <f t="shared" si="10"/>
        <v>Standard</v>
      </c>
      <c r="AI152" s="14">
        <f t="shared" si="11"/>
        <v>1.0833333333333333</v>
      </c>
      <c r="AJ152" s="14">
        <f t="shared" si="12"/>
        <v>0</v>
      </c>
      <c r="AK152" s="14">
        <f t="shared" si="13"/>
        <v>0</v>
      </c>
      <c r="AL152" s="68">
        <f t="shared" si="14"/>
        <v>0</v>
      </c>
    </row>
    <row r="153" spans="2:38" hidden="1" x14ac:dyDescent="0.3">
      <c r="B153" s="14">
        <v>2257202</v>
      </c>
      <c r="C153" s="14" t="s">
        <v>14</v>
      </c>
      <c r="D153" s="14" t="s">
        <v>1742</v>
      </c>
      <c r="E153" s="14" t="s">
        <v>1742</v>
      </c>
      <c r="F153" s="14"/>
      <c r="G153" s="69">
        <v>887000000000</v>
      </c>
      <c r="H153" s="14" t="s">
        <v>1305</v>
      </c>
      <c r="I153" s="14"/>
      <c r="J153" s="14"/>
      <c r="K153" s="14">
        <v>7.5</v>
      </c>
      <c r="L153" s="14">
        <v>38.700000000000003</v>
      </c>
      <c r="M153" s="14">
        <v>27</v>
      </c>
      <c r="N153" s="14">
        <v>32.6</v>
      </c>
      <c r="O153" s="14">
        <v>3.49</v>
      </c>
      <c r="P153" s="14">
        <v>685</v>
      </c>
      <c r="Q153" s="14">
        <v>64</v>
      </c>
      <c r="R153" s="14" t="s">
        <v>1735</v>
      </c>
      <c r="S153" s="14" t="s">
        <v>1736</v>
      </c>
      <c r="T153" s="14" t="s">
        <v>900</v>
      </c>
      <c r="U153" s="14" t="s">
        <v>915</v>
      </c>
      <c r="V153" s="14"/>
      <c r="W153" s="14"/>
      <c r="X153" s="14"/>
      <c r="Y153" s="14"/>
      <c r="Z153" s="14"/>
      <c r="AA153" s="14"/>
      <c r="AB153" s="67">
        <v>42393</v>
      </c>
      <c r="AC153" s="67">
        <v>42382</v>
      </c>
      <c r="AD153" s="14" t="s">
        <v>1294</v>
      </c>
      <c r="AE153" s="14" t="s">
        <v>1743</v>
      </c>
      <c r="AF153" s="14" t="s">
        <v>915</v>
      </c>
      <c r="AG153" s="14"/>
      <c r="AH153" s="14" t="str">
        <f t="shared" si="10"/>
        <v>Standard</v>
      </c>
      <c r="AI153" s="14">
        <f t="shared" si="11"/>
        <v>1.0666666666666667</v>
      </c>
      <c r="AJ153" s="14">
        <f t="shared" si="12"/>
        <v>0</v>
      </c>
      <c r="AK153" s="14">
        <f t="shared" si="13"/>
        <v>0</v>
      </c>
      <c r="AL153" s="68">
        <f t="shared" si="14"/>
        <v>0</v>
      </c>
    </row>
    <row r="154" spans="2:38" hidden="1" x14ac:dyDescent="0.3">
      <c r="B154" s="14">
        <v>2271286</v>
      </c>
      <c r="C154" s="14" t="s">
        <v>14</v>
      </c>
      <c r="D154" s="14" t="s">
        <v>1744</v>
      </c>
      <c r="E154" s="14" t="s">
        <v>1744</v>
      </c>
      <c r="F154" s="14"/>
      <c r="G154" s="69">
        <v>887000000000</v>
      </c>
      <c r="H154" s="14" t="s">
        <v>119</v>
      </c>
      <c r="I154" s="14"/>
      <c r="J154" s="14"/>
      <c r="K154" s="14">
        <v>7.4</v>
      </c>
      <c r="L154" s="14">
        <v>38.700000000000003</v>
      </c>
      <c r="M154" s="14">
        <v>27</v>
      </c>
      <c r="N154" s="14">
        <v>32.6</v>
      </c>
      <c r="O154" s="14">
        <v>3.94</v>
      </c>
      <c r="P154" s="14">
        <v>607</v>
      </c>
      <c r="Q154" s="14">
        <v>65</v>
      </c>
      <c r="R154" s="14" t="s">
        <v>1735</v>
      </c>
      <c r="S154" s="14" t="s">
        <v>1736</v>
      </c>
      <c r="T154" s="14" t="s">
        <v>900</v>
      </c>
      <c r="U154" s="14" t="s">
        <v>915</v>
      </c>
      <c r="V154" s="14"/>
      <c r="W154" s="14"/>
      <c r="X154" s="14"/>
      <c r="Y154" s="14"/>
      <c r="Z154" s="14"/>
      <c r="AA154" s="14"/>
      <c r="AB154" s="67">
        <v>42573</v>
      </c>
      <c r="AC154" s="67">
        <v>42551</v>
      </c>
      <c r="AD154" s="14" t="s">
        <v>1294</v>
      </c>
      <c r="AE154" s="14" t="s">
        <v>1745</v>
      </c>
      <c r="AF154" s="14" t="s">
        <v>915</v>
      </c>
      <c r="AG154" s="14"/>
      <c r="AH154" s="14" t="str">
        <f t="shared" si="10"/>
        <v>Standard</v>
      </c>
      <c r="AI154" s="14">
        <f t="shared" si="11"/>
        <v>1.0833333333333333</v>
      </c>
      <c r="AJ154" s="14">
        <f t="shared" si="12"/>
        <v>0</v>
      </c>
      <c r="AK154" s="14">
        <f t="shared" si="13"/>
        <v>0</v>
      </c>
      <c r="AL154" s="68">
        <f t="shared" si="14"/>
        <v>0</v>
      </c>
    </row>
    <row r="155" spans="2:38" hidden="1" x14ac:dyDescent="0.3">
      <c r="B155" s="14">
        <v>2271287</v>
      </c>
      <c r="C155" s="14" t="s">
        <v>14</v>
      </c>
      <c r="D155" s="14" t="s">
        <v>1746</v>
      </c>
      <c r="E155" s="14" t="s">
        <v>1746</v>
      </c>
      <c r="F155" s="14"/>
      <c r="G155" s="69">
        <v>887000000000</v>
      </c>
      <c r="H155" s="14" t="s">
        <v>1305</v>
      </c>
      <c r="I155" s="14"/>
      <c r="J155" s="14"/>
      <c r="K155" s="14">
        <v>7.4</v>
      </c>
      <c r="L155" s="14">
        <v>38.700000000000003</v>
      </c>
      <c r="M155" s="14">
        <v>27</v>
      </c>
      <c r="N155" s="14">
        <v>32.6</v>
      </c>
      <c r="O155" s="14">
        <v>3.49</v>
      </c>
      <c r="P155" s="14">
        <v>685</v>
      </c>
      <c r="Q155" s="14">
        <v>65</v>
      </c>
      <c r="R155" s="14" t="s">
        <v>1735</v>
      </c>
      <c r="S155" s="14" t="s">
        <v>1736</v>
      </c>
      <c r="T155" s="14" t="s">
        <v>900</v>
      </c>
      <c r="U155" s="14" t="s">
        <v>915</v>
      </c>
      <c r="V155" s="14"/>
      <c r="W155" s="14"/>
      <c r="X155" s="14"/>
      <c r="Y155" s="14"/>
      <c r="Z155" s="14"/>
      <c r="AA155" s="14"/>
      <c r="AB155" s="67">
        <v>42573</v>
      </c>
      <c r="AC155" s="67">
        <v>42551</v>
      </c>
      <c r="AD155" s="14" t="s">
        <v>1294</v>
      </c>
      <c r="AE155" s="14" t="s">
        <v>1747</v>
      </c>
      <c r="AF155" s="14" t="s">
        <v>915</v>
      </c>
      <c r="AG155" s="14"/>
      <c r="AH155" s="14" t="str">
        <f t="shared" si="10"/>
        <v>Standard</v>
      </c>
      <c r="AI155" s="14">
        <f t="shared" si="11"/>
        <v>1.0833333333333333</v>
      </c>
      <c r="AJ155" s="14">
        <f t="shared" si="12"/>
        <v>0</v>
      </c>
      <c r="AK155" s="14">
        <f t="shared" si="13"/>
        <v>0</v>
      </c>
      <c r="AL155" s="68">
        <f t="shared" si="14"/>
        <v>0</v>
      </c>
    </row>
    <row r="156" spans="2:38" hidden="1" x14ac:dyDescent="0.3">
      <c r="B156" s="14">
        <v>2255003</v>
      </c>
      <c r="C156" s="14" t="s">
        <v>14</v>
      </c>
      <c r="D156" s="14" t="s">
        <v>1748</v>
      </c>
      <c r="E156" s="14" t="s">
        <v>1748</v>
      </c>
      <c r="F156" s="14"/>
      <c r="G156" s="69">
        <v>887000000000</v>
      </c>
      <c r="H156" s="14" t="s">
        <v>119</v>
      </c>
      <c r="I156" s="14"/>
      <c r="J156" s="14"/>
      <c r="K156" s="14">
        <v>7.4</v>
      </c>
      <c r="L156" s="14">
        <v>46</v>
      </c>
      <c r="M156" s="14">
        <v>27</v>
      </c>
      <c r="N156" s="14">
        <v>30</v>
      </c>
      <c r="O156" s="14">
        <v>3.94</v>
      </c>
      <c r="P156" s="14">
        <v>607</v>
      </c>
      <c r="Q156" s="14">
        <v>65</v>
      </c>
      <c r="R156" s="14" t="s">
        <v>1735</v>
      </c>
      <c r="S156" s="14" t="s">
        <v>1736</v>
      </c>
      <c r="T156" s="14" t="s">
        <v>900</v>
      </c>
      <c r="U156" s="14" t="s">
        <v>915</v>
      </c>
      <c r="V156" s="14"/>
      <c r="W156" s="14"/>
      <c r="X156" s="14"/>
      <c r="Y156" s="14"/>
      <c r="Z156" s="14" t="s">
        <v>915</v>
      </c>
      <c r="AA156" s="14"/>
      <c r="AB156" s="67">
        <v>42358</v>
      </c>
      <c r="AC156" s="67">
        <v>42347</v>
      </c>
      <c r="AD156" s="14" t="s">
        <v>1294</v>
      </c>
      <c r="AE156" s="14" t="s">
        <v>1749</v>
      </c>
      <c r="AF156" s="14" t="s">
        <v>915</v>
      </c>
      <c r="AG156" s="14"/>
      <c r="AH156" s="14" t="str">
        <f t="shared" ref="AH156:AH219" si="15">IF(K156&lt;4.4,"Compact","Standard")</f>
        <v>Standard</v>
      </c>
      <c r="AI156" s="14">
        <f t="shared" ref="AI156:AI219" si="16">Q156/60</f>
        <v>1.0833333333333333</v>
      </c>
      <c r="AJ156" s="14">
        <f t="shared" ref="AJ156:AJ219" si="17">AI156*$AO$2/1000</f>
        <v>0</v>
      </c>
      <c r="AK156" s="14">
        <f t="shared" ref="AK156:AK219" si="18">AJ156*IF(AH156="Standard",$AO$3,$AO$4)</f>
        <v>0</v>
      </c>
      <c r="AL156" s="68">
        <f t="shared" ref="AL156:AL219" si="19">AK156/P156</f>
        <v>0</v>
      </c>
    </row>
    <row r="157" spans="2:38" hidden="1" x14ac:dyDescent="0.3">
      <c r="B157" s="14">
        <v>2225227</v>
      </c>
      <c r="C157" s="14" t="s">
        <v>95</v>
      </c>
      <c r="D157" s="14" t="s">
        <v>1750</v>
      </c>
      <c r="E157" s="14" t="s">
        <v>1750</v>
      </c>
      <c r="F157" s="14"/>
      <c r="G157" s="14">
        <v>48231015561</v>
      </c>
      <c r="H157" s="14" t="s">
        <v>119</v>
      </c>
      <c r="I157" s="14"/>
      <c r="J157" s="14"/>
      <c r="K157" s="14">
        <v>7.3</v>
      </c>
      <c r="L157" s="14">
        <v>45.44</v>
      </c>
      <c r="M157" s="14">
        <v>27</v>
      </c>
      <c r="N157" s="14">
        <v>28.94</v>
      </c>
      <c r="O157" s="14">
        <v>3.94</v>
      </c>
      <c r="P157" s="14">
        <v>607</v>
      </c>
      <c r="Q157" s="14">
        <v>67</v>
      </c>
      <c r="R157" s="14" t="s">
        <v>1582</v>
      </c>
      <c r="S157" s="14" t="s">
        <v>1612</v>
      </c>
      <c r="T157" s="14" t="s">
        <v>900</v>
      </c>
      <c r="U157" s="14" t="s">
        <v>915</v>
      </c>
      <c r="V157" s="14"/>
      <c r="W157" s="14"/>
      <c r="X157" s="14"/>
      <c r="Y157" s="14"/>
      <c r="Z157" s="14" t="s">
        <v>915</v>
      </c>
      <c r="AA157" s="14"/>
      <c r="AB157" s="67">
        <v>41964</v>
      </c>
      <c r="AC157" s="67">
        <v>41960</v>
      </c>
      <c r="AD157" s="14" t="s">
        <v>1294</v>
      </c>
      <c r="AE157" s="14" t="s">
        <v>1751</v>
      </c>
      <c r="AF157" s="14" t="s">
        <v>915</v>
      </c>
      <c r="AG157" s="14"/>
      <c r="AH157" s="14" t="str">
        <f t="shared" si="15"/>
        <v>Standard</v>
      </c>
      <c r="AI157" s="14">
        <f t="shared" si="16"/>
        <v>1.1166666666666667</v>
      </c>
      <c r="AJ157" s="14">
        <f t="shared" si="17"/>
        <v>0</v>
      </c>
      <c r="AK157" s="14">
        <f t="shared" si="18"/>
        <v>0</v>
      </c>
      <c r="AL157" s="68">
        <f t="shared" si="19"/>
        <v>0</v>
      </c>
    </row>
    <row r="158" spans="2:38" hidden="1" x14ac:dyDescent="0.3">
      <c r="B158" s="14">
        <v>2290270</v>
      </c>
      <c r="C158" s="14" t="s">
        <v>95</v>
      </c>
      <c r="D158" s="14" t="s">
        <v>1752</v>
      </c>
      <c r="E158" s="14" t="s">
        <v>1752</v>
      </c>
      <c r="F158" s="14"/>
      <c r="G158" s="14">
        <v>1</v>
      </c>
      <c r="H158" s="14" t="s">
        <v>119</v>
      </c>
      <c r="I158" s="14"/>
      <c r="J158" s="14"/>
      <c r="K158" s="14">
        <v>7.3</v>
      </c>
      <c r="L158" s="14">
        <v>40.19</v>
      </c>
      <c r="M158" s="14">
        <v>27</v>
      </c>
      <c r="N158" s="14">
        <v>28.94</v>
      </c>
      <c r="O158" s="14">
        <v>3.94</v>
      </c>
      <c r="P158" s="14">
        <v>607</v>
      </c>
      <c r="Q158" s="14">
        <v>58</v>
      </c>
      <c r="R158" s="14" t="s">
        <v>1598</v>
      </c>
      <c r="S158" s="14" t="s">
        <v>1583</v>
      </c>
      <c r="T158" s="14" t="s">
        <v>900</v>
      </c>
      <c r="U158" s="14" t="s">
        <v>915</v>
      </c>
      <c r="V158" s="14"/>
      <c r="W158" s="14"/>
      <c r="X158" s="14"/>
      <c r="Y158" s="14"/>
      <c r="Z158" s="14" t="s">
        <v>915</v>
      </c>
      <c r="AA158" s="14"/>
      <c r="AB158" s="67">
        <v>42791</v>
      </c>
      <c r="AC158" s="67">
        <v>42774</v>
      </c>
      <c r="AD158" s="14" t="s">
        <v>1294</v>
      </c>
      <c r="AE158" s="14" t="s">
        <v>1753</v>
      </c>
      <c r="AF158" s="14" t="s">
        <v>915</v>
      </c>
      <c r="AG158" s="14"/>
      <c r="AH158" s="14" t="str">
        <f t="shared" si="15"/>
        <v>Standard</v>
      </c>
      <c r="AI158" s="14">
        <f t="shared" si="16"/>
        <v>0.96666666666666667</v>
      </c>
      <c r="AJ158" s="14">
        <f t="shared" si="17"/>
        <v>0</v>
      </c>
      <c r="AK158" s="14">
        <f t="shared" si="18"/>
        <v>0</v>
      </c>
      <c r="AL158" s="68">
        <f t="shared" si="19"/>
        <v>0</v>
      </c>
    </row>
    <row r="159" spans="2:38" hidden="1" x14ac:dyDescent="0.3">
      <c r="B159" s="14">
        <v>2329846</v>
      </c>
      <c r="C159" s="14" t="s">
        <v>95</v>
      </c>
      <c r="D159" s="14" t="s">
        <v>1754</v>
      </c>
      <c r="E159" s="14" t="s">
        <v>1754</v>
      </c>
      <c r="F159" s="14"/>
      <c r="G159" s="14">
        <v>1</v>
      </c>
      <c r="H159" s="14" t="s">
        <v>119</v>
      </c>
      <c r="I159" s="14"/>
      <c r="J159" s="14"/>
      <c r="K159" s="14">
        <v>7.3</v>
      </c>
      <c r="L159" s="14">
        <v>40.19</v>
      </c>
      <c r="M159" s="14">
        <v>27</v>
      </c>
      <c r="N159" s="14">
        <v>28.94</v>
      </c>
      <c r="O159" s="14">
        <v>3.94</v>
      </c>
      <c r="P159" s="14">
        <v>607</v>
      </c>
      <c r="Q159" s="14">
        <v>55</v>
      </c>
      <c r="R159" s="14" t="s">
        <v>1598</v>
      </c>
      <c r="S159" s="14" t="s">
        <v>1599</v>
      </c>
      <c r="T159" s="14" t="s">
        <v>900</v>
      </c>
      <c r="U159" s="14" t="s">
        <v>915</v>
      </c>
      <c r="V159" s="14"/>
      <c r="W159" s="14"/>
      <c r="X159" s="14"/>
      <c r="Y159" s="14"/>
      <c r="Z159" s="14" t="s">
        <v>915</v>
      </c>
      <c r="AA159" s="14"/>
      <c r="AB159" s="67">
        <v>43418</v>
      </c>
      <c r="AC159" s="67">
        <v>43418</v>
      </c>
      <c r="AD159" s="14" t="s">
        <v>1294</v>
      </c>
      <c r="AE159" s="14" t="s">
        <v>1755</v>
      </c>
      <c r="AF159" s="14" t="s">
        <v>915</v>
      </c>
      <c r="AG159" s="14"/>
      <c r="AH159" s="14" t="str">
        <f t="shared" si="15"/>
        <v>Standard</v>
      </c>
      <c r="AI159" s="14">
        <f t="shared" si="16"/>
        <v>0.91666666666666663</v>
      </c>
      <c r="AJ159" s="14">
        <f t="shared" si="17"/>
        <v>0</v>
      </c>
      <c r="AK159" s="14">
        <f t="shared" si="18"/>
        <v>0</v>
      </c>
      <c r="AL159" s="68">
        <f t="shared" si="19"/>
        <v>0</v>
      </c>
    </row>
    <row r="160" spans="2:38" hidden="1" x14ac:dyDescent="0.3">
      <c r="B160" s="14">
        <v>2324036</v>
      </c>
      <c r="C160" s="14" t="s">
        <v>95</v>
      </c>
      <c r="D160" s="14" t="s">
        <v>1756</v>
      </c>
      <c r="E160" s="14" t="s">
        <v>1756</v>
      </c>
      <c r="F160" s="14"/>
      <c r="G160" s="14">
        <v>1</v>
      </c>
      <c r="H160" s="14" t="s">
        <v>119</v>
      </c>
      <c r="I160" s="14"/>
      <c r="J160" s="14"/>
      <c r="K160" s="14">
        <v>7.3</v>
      </c>
      <c r="L160" s="14">
        <v>40.19</v>
      </c>
      <c r="M160" s="14">
        <v>27</v>
      </c>
      <c r="N160" s="14">
        <v>28.94</v>
      </c>
      <c r="O160" s="14">
        <v>3.94</v>
      </c>
      <c r="P160" s="14">
        <v>607</v>
      </c>
      <c r="Q160" s="14">
        <v>56</v>
      </c>
      <c r="R160" s="14" t="s">
        <v>1598</v>
      </c>
      <c r="S160" s="14" t="s">
        <v>1599</v>
      </c>
      <c r="T160" s="14" t="s">
        <v>900</v>
      </c>
      <c r="U160" s="14" t="s">
        <v>915</v>
      </c>
      <c r="V160" s="14"/>
      <c r="W160" s="14"/>
      <c r="X160" s="14"/>
      <c r="Y160" s="14"/>
      <c r="Z160" s="14" t="s">
        <v>915</v>
      </c>
      <c r="AA160" s="14"/>
      <c r="AB160" s="67">
        <v>43322</v>
      </c>
      <c r="AC160" s="67">
        <v>43315</v>
      </c>
      <c r="AD160" s="14" t="s">
        <v>1294</v>
      </c>
      <c r="AE160" s="14" t="s">
        <v>1757</v>
      </c>
      <c r="AF160" s="14" t="s">
        <v>915</v>
      </c>
      <c r="AG160" s="14"/>
      <c r="AH160" s="14" t="str">
        <f t="shared" si="15"/>
        <v>Standard</v>
      </c>
      <c r="AI160" s="14">
        <f t="shared" si="16"/>
        <v>0.93333333333333335</v>
      </c>
      <c r="AJ160" s="14">
        <f t="shared" si="17"/>
        <v>0</v>
      </c>
      <c r="AK160" s="14">
        <f t="shared" si="18"/>
        <v>0</v>
      </c>
      <c r="AL160" s="68">
        <f t="shared" si="19"/>
        <v>0</v>
      </c>
    </row>
    <row r="161" spans="2:38" hidden="1" x14ac:dyDescent="0.3">
      <c r="B161" s="14">
        <v>2261844</v>
      </c>
      <c r="C161" s="14" t="s">
        <v>95</v>
      </c>
      <c r="D161" s="14" t="s">
        <v>1758</v>
      </c>
      <c r="E161" s="14" t="s">
        <v>1758</v>
      </c>
      <c r="F161" s="14"/>
      <c r="G161" s="14">
        <v>1</v>
      </c>
      <c r="H161" s="14" t="s">
        <v>119</v>
      </c>
      <c r="I161" s="14"/>
      <c r="J161" s="14"/>
      <c r="K161" s="14">
        <v>7.3</v>
      </c>
      <c r="L161" s="14">
        <v>40.19</v>
      </c>
      <c r="M161" s="14">
        <v>27</v>
      </c>
      <c r="N161" s="14">
        <v>28.94</v>
      </c>
      <c r="O161" s="14">
        <v>3.94</v>
      </c>
      <c r="P161" s="14">
        <v>607</v>
      </c>
      <c r="Q161" s="14">
        <v>69</v>
      </c>
      <c r="R161" s="14" t="s">
        <v>1582</v>
      </c>
      <c r="S161" s="14" t="s">
        <v>1583</v>
      </c>
      <c r="T161" s="14" t="s">
        <v>900</v>
      </c>
      <c r="U161" s="14" t="s">
        <v>915</v>
      </c>
      <c r="V161" s="14"/>
      <c r="W161" s="14"/>
      <c r="X161" s="14"/>
      <c r="Y161" s="14"/>
      <c r="Z161" s="14" t="s">
        <v>915</v>
      </c>
      <c r="AA161" s="14"/>
      <c r="AB161" s="67">
        <v>42442</v>
      </c>
      <c r="AC161" s="67">
        <v>42427</v>
      </c>
      <c r="AD161" s="14" t="s">
        <v>1294</v>
      </c>
      <c r="AE161" s="14" t="s">
        <v>1759</v>
      </c>
      <c r="AF161" s="14" t="s">
        <v>915</v>
      </c>
      <c r="AG161" s="14"/>
      <c r="AH161" s="14" t="str">
        <f t="shared" si="15"/>
        <v>Standard</v>
      </c>
      <c r="AI161" s="14">
        <f t="shared" si="16"/>
        <v>1.1499999999999999</v>
      </c>
      <c r="AJ161" s="14">
        <f t="shared" si="17"/>
        <v>0</v>
      </c>
      <c r="AK161" s="14">
        <f t="shared" si="18"/>
        <v>0</v>
      </c>
      <c r="AL161" s="68">
        <f t="shared" si="19"/>
        <v>0</v>
      </c>
    </row>
    <row r="162" spans="2:38" hidden="1" x14ac:dyDescent="0.3">
      <c r="B162" s="14">
        <v>2261845</v>
      </c>
      <c r="C162" s="14" t="s">
        <v>95</v>
      </c>
      <c r="D162" s="14" t="s">
        <v>1760</v>
      </c>
      <c r="E162" s="14" t="s">
        <v>1760</v>
      </c>
      <c r="F162" s="14"/>
      <c r="G162" s="14">
        <v>48231017077</v>
      </c>
      <c r="H162" s="14" t="s">
        <v>119</v>
      </c>
      <c r="I162" s="14"/>
      <c r="J162" s="14"/>
      <c r="K162" s="14">
        <v>7.3</v>
      </c>
      <c r="L162" s="14">
        <v>40.19</v>
      </c>
      <c r="M162" s="14">
        <v>27</v>
      </c>
      <c r="N162" s="14">
        <v>28.94</v>
      </c>
      <c r="O162" s="14">
        <v>3.94</v>
      </c>
      <c r="P162" s="14">
        <v>607</v>
      </c>
      <c r="Q162" s="14">
        <v>69</v>
      </c>
      <c r="R162" s="14" t="s">
        <v>1582</v>
      </c>
      <c r="S162" s="14" t="s">
        <v>1583</v>
      </c>
      <c r="T162" s="14" t="s">
        <v>900</v>
      </c>
      <c r="U162" s="14" t="s">
        <v>915</v>
      </c>
      <c r="V162" s="14"/>
      <c r="W162" s="14"/>
      <c r="X162" s="14"/>
      <c r="Y162" s="14"/>
      <c r="Z162" s="14" t="s">
        <v>915</v>
      </c>
      <c r="AA162" s="14"/>
      <c r="AB162" s="67">
        <v>42442</v>
      </c>
      <c r="AC162" s="67">
        <v>42427</v>
      </c>
      <c r="AD162" s="14" t="s">
        <v>1294</v>
      </c>
      <c r="AE162" s="14" t="s">
        <v>1761</v>
      </c>
      <c r="AF162" s="14" t="s">
        <v>915</v>
      </c>
      <c r="AG162" s="14"/>
      <c r="AH162" s="14" t="str">
        <f t="shared" si="15"/>
        <v>Standard</v>
      </c>
      <c r="AI162" s="14">
        <f t="shared" si="16"/>
        <v>1.1499999999999999</v>
      </c>
      <c r="AJ162" s="14">
        <f t="shared" si="17"/>
        <v>0</v>
      </c>
      <c r="AK162" s="14">
        <f t="shared" si="18"/>
        <v>0</v>
      </c>
      <c r="AL162" s="68">
        <f t="shared" si="19"/>
        <v>0</v>
      </c>
    </row>
    <row r="163" spans="2:38" hidden="1" x14ac:dyDescent="0.3">
      <c r="B163" s="14">
        <v>2337446</v>
      </c>
      <c r="C163" s="14" t="s">
        <v>95</v>
      </c>
      <c r="D163" s="14" t="s">
        <v>1762</v>
      </c>
      <c r="E163" s="14" t="s">
        <v>1762</v>
      </c>
      <c r="F163" s="14"/>
      <c r="G163" s="14">
        <v>1</v>
      </c>
      <c r="H163" s="14" t="s">
        <v>119</v>
      </c>
      <c r="I163" s="14"/>
      <c r="J163" s="14"/>
      <c r="K163" s="14">
        <v>7.3</v>
      </c>
      <c r="L163" s="14">
        <v>40.19</v>
      </c>
      <c r="M163" s="14">
        <v>27</v>
      </c>
      <c r="N163" s="14">
        <v>28.94</v>
      </c>
      <c r="O163" s="14">
        <v>3.94</v>
      </c>
      <c r="P163" s="14">
        <v>607</v>
      </c>
      <c r="Q163" s="14">
        <v>55</v>
      </c>
      <c r="R163" s="14" t="s">
        <v>1598</v>
      </c>
      <c r="S163" s="14" t="s">
        <v>1599</v>
      </c>
      <c r="T163" s="14" t="s">
        <v>900</v>
      </c>
      <c r="U163" s="14" t="s">
        <v>915</v>
      </c>
      <c r="V163" s="14"/>
      <c r="W163" s="14"/>
      <c r="X163" s="14"/>
      <c r="Y163" s="14"/>
      <c r="Z163" s="14" t="s">
        <v>915</v>
      </c>
      <c r="AA163" s="14"/>
      <c r="AB163" s="67">
        <v>43578</v>
      </c>
      <c r="AC163" s="67">
        <v>43581</v>
      </c>
      <c r="AD163" s="14" t="s">
        <v>1294</v>
      </c>
      <c r="AE163" s="14" t="s">
        <v>1763</v>
      </c>
      <c r="AF163" s="14" t="s">
        <v>915</v>
      </c>
      <c r="AG163" s="14"/>
      <c r="AH163" s="14" t="str">
        <f t="shared" si="15"/>
        <v>Standard</v>
      </c>
      <c r="AI163" s="14">
        <f t="shared" si="16"/>
        <v>0.91666666666666663</v>
      </c>
      <c r="AJ163" s="14">
        <f t="shared" si="17"/>
        <v>0</v>
      </c>
      <c r="AK163" s="14">
        <f t="shared" si="18"/>
        <v>0</v>
      </c>
      <c r="AL163" s="68">
        <f t="shared" si="19"/>
        <v>0</v>
      </c>
    </row>
    <row r="164" spans="2:38" hidden="1" x14ac:dyDescent="0.3">
      <c r="B164" s="14">
        <v>2329849</v>
      </c>
      <c r="C164" s="14" t="s">
        <v>95</v>
      </c>
      <c r="D164" s="14" t="s">
        <v>1764</v>
      </c>
      <c r="E164" s="14" t="s">
        <v>1764</v>
      </c>
      <c r="F164" s="14"/>
      <c r="G164" s="14">
        <v>1</v>
      </c>
      <c r="H164" s="14" t="s">
        <v>119</v>
      </c>
      <c r="I164" s="14"/>
      <c r="J164" s="14"/>
      <c r="K164" s="14">
        <v>7.3</v>
      </c>
      <c r="L164" s="14">
        <v>40.19</v>
      </c>
      <c r="M164" s="14">
        <v>27</v>
      </c>
      <c r="N164" s="14">
        <v>28.94</v>
      </c>
      <c r="O164" s="14">
        <v>3.94</v>
      </c>
      <c r="P164" s="14">
        <v>607</v>
      </c>
      <c r="Q164" s="14">
        <v>55</v>
      </c>
      <c r="R164" s="14" t="s">
        <v>1598</v>
      </c>
      <c r="S164" s="14" t="s">
        <v>1599</v>
      </c>
      <c r="T164" s="14" t="s">
        <v>900</v>
      </c>
      <c r="U164" s="14" t="s">
        <v>915</v>
      </c>
      <c r="V164" s="14"/>
      <c r="W164" s="14"/>
      <c r="X164" s="14"/>
      <c r="Y164" s="14"/>
      <c r="Z164" s="14" t="s">
        <v>915</v>
      </c>
      <c r="AA164" s="14"/>
      <c r="AB164" s="67">
        <v>43418</v>
      </c>
      <c r="AC164" s="67">
        <v>43418</v>
      </c>
      <c r="AD164" s="14" t="s">
        <v>1294</v>
      </c>
      <c r="AE164" s="14" t="s">
        <v>1765</v>
      </c>
      <c r="AF164" s="14" t="s">
        <v>915</v>
      </c>
      <c r="AG164" s="14"/>
      <c r="AH164" s="14" t="str">
        <f t="shared" si="15"/>
        <v>Standard</v>
      </c>
      <c r="AI164" s="14">
        <f t="shared" si="16"/>
        <v>0.91666666666666663</v>
      </c>
      <c r="AJ164" s="14">
        <f t="shared" si="17"/>
        <v>0</v>
      </c>
      <c r="AK164" s="14">
        <f t="shared" si="18"/>
        <v>0</v>
      </c>
      <c r="AL164" s="68">
        <f t="shared" si="19"/>
        <v>0</v>
      </c>
    </row>
    <row r="165" spans="2:38" hidden="1" x14ac:dyDescent="0.3">
      <c r="B165" s="14">
        <v>2329847</v>
      </c>
      <c r="C165" s="14" t="s">
        <v>95</v>
      </c>
      <c r="D165" s="14" t="s">
        <v>1766</v>
      </c>
      <c r="E165" s="14" t="s">
        <v>1766</v>
      </c>
      <c r="F165" s="14"/>
      <c r="G165" s="14">
        <v>1</v>
      </c>
      <c r="H165" s="14" t="s">
        <v>119</v>
      </c>
      <c r="I165" s="14"/>
      <c r="J165" s="14"/>
      <c r="K165" s="14">
        <v>7.3</v>
      </c>
      <c r="L165" s="14">
        <v>40.19</v>
      </c>
      <c r="M165" s="14">
        <v>27</v>
      </c>
      <c r="N165" s="14">
        <v>28.94</v>
      </c>
      <c r="O165" s="14">
        <v>3.94</v>
      </c>
      <c r="P165" s="14">
        <v>607</v>
      </c>
      <c r="Q165" s="14">
        <v>55</v>
      </c>
      <c r="R165" s="14" t="s">
        <v>1598</v>
      </c>
      <c r="S165" s="14" t="s">
        <v>1599</v>
      </c>
      <c r="T165" s="14" t="s">
        <v>900</v>
      </c>
      <c r="U165" s="14" t="s">
        <v>915</v>
      </c>
      <c r="V165" s="14"/>
      <c r="W165" s="14"/>
      <c r="X165" s="14"/>
      <c r="Y165" s="14"/>
      <c r="Z165" s="14" t="s">
        <v>915</v>
      </c>
      <c r="AA165" s="14"/>
      <c r="AB165" s="67">
        <v>43418</v>
      </c>
      <c r="AC165" s="67">
        <v>43418</v>
      </c>
      <c r="AD165" s="14" t="s">
        <v>1294</v>
      </c>
      <c r="AE165" s="14" t="s">
        <v>1767</v>
      </c>
      <c r="AF165" s="14" t="s">
        <v>915</v>
      </c>
      <c r="AG165" s="14"/>
      <c r="AH165" s="14" t="str">
        <f t="shared" si="15"/>
        <v>Standard</v>
      </c>
      <c r="AI165" s="14">
        <f t="shared" si="16"/>
        <v>0.91666666666666663</v>
      </c>
      <c r="AJ165" s="14">
        <f t="shared" si="17"/>
        <v>0</v>
      </c>
      <c r="AK165" s="14">
        <f t="shared" si="18"/>
        <v>0</v>
      </c>
      <c r="AL165" s="68">
        <f t="shared" si="19"/>
        <v>0</v>
      </c>
    </row>
    <row r="166" spans="2:38" hidden="1" x14ac:dyDescent="0.3">
      <c r="B166" s="14">
        <v>2225225</v>
      </c>
      <c r="C166" s="14" t="s">
        <v>95</v>
      </c>
      <c r="D166" s="14" t="s">
        <v>1768</v>
      </c>
      <c r="E166" s="14" t="s">
        <v>1768</v>
      </c>
      <c r="F166" s="14"/>
      <c r="G166" s="14">
        <v>48231014601</v>
      </c>
      <c r="H166" s="14" t="s">
        <v>119</v>
      </c>
      <c r="I166" s="14"/>
      <c r="J166" s="14"/>
      <c r="K166" s="14">
        <v>7.3</v>
      </c>
      <c r="L166" s="14">
        <v>40.19</v>
      </c>
      <c r="M166" s="14">
        <v>27</v>
      </c>
      <c r="N166" s="14">
        <v>28.94</v>
      </c>
      <c r="O166" s="14">
        <v>3.94</v>
      </c>
      <c r="P166" s="14">
        <v>607</v>
      </c>
      <c r="Q166" s="14">
        <v>67</v>
      </c>
      <c r="R166" s="14" t="s">
        <v>1582</v>
      </c>
      <c r="S166" s="14" t="s">
        <v>1612</v>
      </c>
      <c r="T166" s="14" t="s">
        <v>900</v>
      </c>
      <c r="U166" s="14" t="s">
        <v>915</v>
      </c>
      <c r="V166" s="14"/>
      <c r="W166" s="14"/>
      <c r="X166" s="14"/>
      <c r="Y166" s="14"/>
      <c r="Z166" s="14" t="s">
        <v>915</v>
      </c>
      <c r="AA166" s="14"/>
      <c r="AB166" s="67">
        <v>41964</v>
      </c>
      <c r="AC166" s="67">
        <v>41960</v>
      </c>
      <c r="AD166" s="14" t="s">
        <v>1294</v>
      </c>
      <c r="AE166" s="14" t="s">
        <v>1769</v>
      </c>
      <c r="AF166" s="14" t="s">
        <v>915</v>
      </c>
      <c r="AG166" s="14"/>
      <c r="AH166" s="14" t="str">
        <f t="shared" si="15"/>
        <v>Standard</v>
      </c>
      <c r="AI166" s="14">
        <f t="shared" si="16"/>
        <v>1.1166666666666667</v>
      </c>
      <c r="AJ166" s="14">
        <f t="shared" si="17"/>
        <v>0</v>
      </c>
      <c r="AK166" s="14">
        <f t="shared" si="18"/>
        <v>0</v>
      </c>
      <c r="AL166" s="68">
        <f t="shared" si="19"/>
        <v>0</v>
      </c>
    </row>
    <row r="167" spans="2:38" hidden="1" x14ac:dyDescent="0.3">
      <c r="B167" s="14">
        <v>2290269</v>
      </c>
      <c r="C167" s="14" t="s">
        <v>95</v>
      </c>
      <c r="D167" s="14" t="s">
        <v>1770</v>
      </c>
      <c r="E167" s="14" t="s">
        <v>1770</v>
      </c>
      <c r="F167" s="14"/>
      <c r="G167" s="14">
        <v>1</v>
      </c>
      <c r="H167" s="14" t="s">
        <v>119</v>
      </c>
      <c r="I167" s="14"/>
      <c r="J167" s="14"/>
      <c r="K167" s="14">
        <v>7.3</v>
      </c>
      <c r="L167" s="14">
        <v>40.19</v>
      </c>
      <c r="M167" s="14">
        <v>27</v>
      </c>
      <c r="N167" s="14">
        <v>28.94</v>
      </c>
      <c r="O167" s="14">
        <v>3.94</v>
      </c>
      <c r="P167" s="14">
        <v>607</v>
      </c>
      <c r="Q167" s="14">
        <v>58</v>
      </c>
      <c r="R167" s="14" t="s">
        <v>1598</v>
      </c>
      <c r="S167" s="14" t="s">
        <v>1583</v>
      </c>
      <c r="T167" s="14" t="s">
        <v>900</v>
      </c>
      <c r="U167" s="14" t="s">
        <v>915</v>
      </c>
      <c r="V167" s="14"/>
      <c r="W167" s="14"/>
      <c r="X167" s="14"/>
      <c r="Y167" s="14"/>
      <c r="Z167" s="14" t="s">
        <v>915</v>
      </c>
      <c r="AA167" s="14"/>
      <c r="AB167" s="67">
        <v>42791</v>
      </c>
      <c r="AC167" s="67">
        <v>42774</v>
      </c>
      <c r="AD167" s="14" t="s">
        <v>1294</v>
      </c>
      <c r="AE167" s="14" t="s">
        <v>1771</v>
      </c>
      <c r="AF167" s="14" t="s">
        <v>915</v>
      </c>
      <c r="AG167" s="14"/>
      <c r="AH167" s="14" t="str">
        <f t="shared" si="15"/>
        <v>Standard</v>
      </c>
      <c r="AI167" s="14">
        <f t="shared" si="16"/>
        <v>0.96666666666666667</v>
      </c>
      <c r="AJ167" s="14">
        <f t="shared" si="17"/>
        <v>0</v>
      </c>
      <c r="AK167" s="14">
        <f t="shared" si="18"/>
        <v>0</v>
      </c>
      <c r="AL167" s="68">
        <f t="shared" si="19"/>
        <v>0</v>
      </c>
    </row>
    <row r="168" spans="2:38" hidden="1" x14ac:dyDescent="0.3">
      <c r="B168" s="14">
        <v>2245582</v>
      </c>
      <c r="C168" s="14" t="s">
        <v>95</v>
      </c>
      <c r="D168" s="14" t="s">
        <v>1772</v>
      </c>
      <c r="E168" s="14" t="s">
        <v>1772</v>
      </c>
      <c r="F168" s="14"/>
      <c r="G168" s="14">
        <v>1</v>
      </c>
      <c r="H168" s="14" t="s">
        <v>1305</v>
      </c>
      <c r="I168" s="14"/>
      <c r="J168" s="14"/>
      <c r="K168" s="14">
        <v>7.4</v>
      </c>
      <c r="L168" s="14">
        <v>42.75</v>
      </c>
      <c r="M168" s="14">
        <v>27</v>
      </c>
      <c r="N168" s="14">
        <v>28.33</v>
      </c>
      <c r="O168" s="14">
        <v>3.49</v>
      </c>
      <c r="P168" s="14">
        <v>685</v>
      </c>
      <c r="Q168" s="14">
        <v>57</v>
      </c>
      <c r="R168" s="14" t="s">
        <v>1598</v>
      </c>
      <c r="S168" s="14" t="s">
        <v>1583</v>
      </c>
      <c r="T168" s="14" t="s">
        <v>900</v>
      </c>
      <c r="U168" s="14" t="s">
        <v>915</v>
      </c>
      <c r="V168" s="14"/>
      <c r="W168" s="14"/>
      <c r="X168" s="14"/>
      <c r="Y168" s="14"/>
      <c r="Z168" s="14" t="s">
        <v>915</v>
      </c>
      <c r="AA168" s="14"/>
      <c r="AB168" s="67">
        <v>42229</v>
      </c>
      <c r="AC168" s="67">
        <v>42228</v>
      </c>
      <c r="AD168" s="14" t="s">
        <v>1294</v>
      </c>
      <c r="AE168" s="14" t="s">
        <v>1773</v>
      </c>
      <c r="AF168" s="14" t="s">
        <v>915</v>
      </c>
      <c r="AG168" s="14"/>
      <c r="AH168" s="14" t="str">
        <f t="shared" si="15"/>
        <v>Standard</v>
      </c>
      <c r="AI168" s="14">
        <f t="shared" si="16"/>
        <v>0.95</v>
      </c>
      <c r="AJ168" s="14">
        <f t="shared" si="17"/>
        <v>0</v>
      </c>
      <c r="AK168" s="14">
        <f t="shared" si="18"/>
        <v>0</v>
      </c>
      <c r="AL168" s="68">
        <f t="shared" si="19"/>
        <v>0</v>
      </c>
    </row>
    <row r="169" spans="2:38" hidden="1" x14ac:dyDescent="0.3">
      <c r="B169" s="14">
        <v>2245583</v>
      </c>
      <c r="C169" s="14" t="s">
        <v>95</v>
      </c>
      <c r="D169" s="14" t="s">
        <v>1774</v>
      </c>
      <c r="E169" s="14" t="s">
        <v>1774</v>
      </c>
      <c r="F169" s="14"/>
      <c r="G169" s="14">
        <v>1</v>
      </c>
      <c r="H169" s="14" t="s">
        <v>1305</v>
      </c>
      <c r="I169" s="14"/>
      <c r="J169" s="14"/>
      <c r="K169" s="14">
        <v>7.4</v>
      </c>
      <c r="L169" s="14">
        <v>42.75</v>
      </c>
      <c r="M169" s="14">
        <v>27</v>
      </c>
      <c r="N169" s="14">
        <v>28.33</v>
      </c>
      <c r="O169" s="14">
        <v>3.49</v>
      </c>
      <c r="P169" s="14">
        <v>685</v>
      </c>
      <c r="Q169" s="14">
        <v>57</v>
      </c>
      <c r="R169" s="14" t="s">
        <v>1598</v>
      </c>
      <c r="S169" s="14" t="s">
        <v>1583</v>
      </c>
      <c r="T169" s="14" t="s">
        <v>900</v>
      </c>
      <c r="U169" s="14" t="s">
        <v>915</v>
      </c>
      <c r="V169" s="14"/>
      <c r="W169" s="14"/>
      <c r="X169" s="14"/>
      <c r="Y169" s="14"/>
      <c r="Z169" s="14" t="s">
        <v>915</v>
      </c>
      <c r="AA169" s="14"/>
      <c r="AB169" s="67">
        <v>42229</v>
      </c>
      <c r="AC169" s="67">
        <v>42228</v>
      </c>
      <c r="AD169" s="14" t="s">
        <v>1294</v>
      </c>
      <c r="AE169" s="14" t="s">
        <v>1775</v>
      </c>
      <c r="AF169" s="14" t="s">
        <v>915</v>
      </c>
      <c r="AG169" s="14"/>
      <c r="AH169" s="14" t="str">
        <f t="shared" si="15"/>
        <v>Standard</v>
      </c>
      <c r="AI169" s="14">
        <f t="shared" si="16"/>
        <v>0.95</v>
      </c>
      <c r="AJ169" s="14">
        <f t="shared" si="17"/>
        <v>0</v>
      </c>
      <c r="AK169" s="14">
        <f t="shared" si="18"/>
        <v>0</v>
      </c>
      <c r="AL169" s="68">
        <f t="shared" si="19"/>
        <v>0</v>
      </c>
    </row>
    <row r="170" spans="2:38" hidden="1" x14ac:dyDescent="0.3">
      <c r="B170" s="14">
        <v>2216962</v>
      </c>
      <c r="C170" s="14" t="s">
        <v>95</v>
      </c>
      <c r="D170" s="14" t="s">
        <v>1776</v>
      </c>
      <c r="E170" s="14" t="s">
        <v>1776</v>
      </c>
      <c r="F170" s="14"/>
      <c r="G170" s="14">
        <v>48231014755</v>
      </c>
      <c r="H170" s="14" t="s">
        <v>1305</v>
      </c>
      <c r="I170" s="14"/>
      <c r="J170" s="14"/>
      <c r="K170" s="14">
        <v>7.4</v>
      </c>
      <c r="L170" s="14">
        <v>42.75</v>
      </c>
      <c r="M170" s="14">
        <v>27</v>
      </c>
      <c r="N170" s="14">
        <v>28.33</v>
      </c>
      <c r="O170" s="14">
        <v>3.49</v>
      </c>
      <c r="P170" s="14">
        <v>685</v>
      </c>
      <c r="Q170" s="14">
        <v>57</v>
      </c>
      <c r="R170" s="14" t="s">
        <v>1582</v>
      </c>
      <c r="S170" s="14" t="s">
        <v>1583</v>
      </c>
      <c r="T170" s="14" t="s">
        <v>900</v>
      </c>
      <c r="U170" s="14" t="s">
        <v>915</v>
      </c>
      <c r="V170" s="14"/>
      <c r="W170" s="14"/>
      <c r="X170" s="14"/>
      <c r="Y170" s="14"/>
      <c r="Z170" s="14" t="s">
        <v>915</v>
      </c>
      <c r="AA170" s="14"/>
      <c r="AB170" s="67">
        <v>41873</v>
      </c>
      <c r="AC170" s="67">
        <v>41851</v>
      </c>
      <c r="AD170" s="14" t="s">
        <v>1294</v>
      </c>
      <c r="AE170" s="14" t="s">
        <v>1777</v>
      </c>
      <c r="AF170" s="14" t="s">
        <v>915</v>
      </c>
      <c r="AG170" s="14"/>
      <c r="AH170" s="14" t="str">
        <f t="shared" si="15"/>
        <v>Standard</v>
      </c>
      <c r="AI170" s="14">
        <f t="shared" si="16"/>
        <v>0.95</v>
      </c>
      <c r="AJ170" s="14">
        <f t="shared" si="17"/>
        <v>0</v>
      </c>
      <c r="AK170" s="14">
        <f t="shared" si="18"/>
        <v>0</v>
      </c>
      <c r="AL170" s="68">
        <f t="shared" si="19"/>
        <v>0</v>
      </c>
    </row>
    <row r="171" spans="2:38" hidden="1" x14ac:dyDescent="0.3">
      <c r="B171" s="14">
        <v>2294650</v>
      </c>
      <c r="C171" s="14" t="s">
        <v>95</v>
      </c>
      <c r="D171" s="14" t="s">
        <v>1778</v>
      </c>
      <c r="E171" s="14" t="s">
        <v>1778</v>
      </c>
      <c r="F171" s="14"/>
      <c r="G171" s="14">
        <v>1</v>
      </c>
      <c r="H171" s="14" t="s">
        <v>1305</v>
      </c>
      <c r="I171" s="14"/>
      <c r="J171" s="14"/>
      <c r="K171" s="14">
        <v>7.4</v>
      </c>
      <c r="L171" s="14">
        <v>40.19</v>
      </c>
      <c r="M171" s="14">
        <v>27</v>
      </c>
      <c r="N171" s="14">
        <v>28.94</v>
      </c>
      <c r="O171" s="14">
        <v>3.49</v>
      </c>
      <c r="P171" s="14">
        <v>685</v>
      </c>
      <c r="Q171" s="14">
        <v>57</v>
      </c>
      <c r="R171" s="14" t="s">
        <v>1582</v>
      </c>
      <c r="S171" s="14" t="s">
        <v>1599</v>
      </c>
      <c r="T171" s="14" t="s">
        <v>900</v>
      </c>
      <c r="U171" s="14" t="s">
        <v>915</v>
      </c>
      <c r="V171" s="14"/>
      <c r="W171" s="14"/>
      <c r="X171" s="14"/>
      <c r="Y171" s="14"/>
      <c r="Z171" s="14" t="s">
        <v>915</v>
      </c>
      <c r="AA171" s="14"/>
      <c r="AB171" s="67">
        <v>42838</v>
      </c>
      <c r="AC171" s="67">
        <v>42838</v>
      </c>
      <c r="AD171" s="14" t="s">
        <v>1294</v>
      </c>
      <c r="AE171" s="14" t="s">
        <v>1779</v>
      </c>
      <c r="AF171" s="14" t="s">
        <v>915</v>
      </c>
      <c r="AG171" s="14"/>
      <c r="AH171" s="14" t="str">
        <f t="shared" si="15"/>
        <v>Standard</v>
      </c>
      <c r="AI171" s="14">
        <f t="shared" si="16"/>
        <v>0.95</v>
      </c>
      <c r="AJ171" s="14">
        <f t="shared" si="17"/>
        <v>0</v>
      </c>
      <c r="AK171" s="14">
        <f t="shared" si="18"/>
        <v>0</v>
      </c>
      <c r="AL171" s="68">
        <f t="shared" si="19"/>
        <v>0</v>
      </c>
    </row>
    <row r="172" spans="2:38" hidden="1" x14ac:dyDescent="0.3">
      <c r="B172" s="14">
        <v>2340231</v>
      </c>
      <c r="C172" s="14" t="s">
        <v>95</v>
      </c>
      <c r="D172" s="14" t="s">
        <v>1780</v>
      </c>
      <c r="E172" s="14" t="s">
        <v>1780</v>
      </c>
      <c r="F172" s="14"/>
      <c r="G172" s="14">
        <v>1</v>
      </c>
      <c r="H172" s="14" t="s">
        <v>1305</v>
      </c>
      <c r="I172" s="14"/>
      <c r="J172" s="14"/>
      <c r="K172" s="14">
        <v>7.4</v>
      </c>
      <c r="L172" s="14">
        <v>38.69</v>
      </c>
      <c r="M172" s="14">
        <v>27</v>
      </c>
      <c r="N172" s="14">
        <v>30</v>
      </c>
      <c r="O172" s="14">
        <v>3.49</v>
      </c>
      <c r="P172" s="14">
        <v>685</v>
      </c>
      <c r="Q172" s="14">
        <v>70</v>
      </c>
      <c r="R172" s="14" t="s">
        <v>1598</v>
      </c>
      <c r="S172" s="14" t="s">
        <v>1599</v>
      </c>
      <c r="T172" s="14" t="s">
        <v>900</v>
      </c>
      <c r="U172" s="14" t="s">
        <v>915</v>
      </c>
      <c r="V172" s="14"/>
      <c r="W172" s="14"/>
      <c r="X172" s="14"/>
      <c r="Y172" s="14"/>
      <c r="Z172" s="14" t="s">
        <v>915</v>
      </c>
      <c r="AA172" s="14"/>
      <c r="AB172" s="67">
        <v>43644</v>
      </c>
      <c r="AC172" s="67">
        <v>43636</v>
      </c>
      <c r="AD172" s="14" t="s">
        <v>1294</v>
      </c>
      <c r="AE172" s="14" t="s">
        <v>1781</v>
      </c>
      <c r="AF172" s="14" t="s">
        <v>915</v>
      </c>
      <c r="AG172" s="14"/>
      <c r="AH172" s="14" t="str">
        <f t="shared" si="15"/>
        <v>Standard</v>
      </c>
      <c r="AI172" s="14">
        <f t="shared" si="16"/>
        <v>1.1666666666666667</v>
      </c>
      <c r="AJ172" s="14">
        <f t="shared" si="17"/>
        <v>0</v>
      </c>
      <c r="AK172" s="14">
        <f t="shared" si="18"/>
        <v>0</v>
      </c>
      <c r="AL172" s="68">
        <f t="shared" si="19"/>
        <v>0</v>
      </c>
    </row>
    <row r="173" spans="2:38" hidden="1" x14ac:dyDescent="0.3">
      <c r="B173" s="14">
        <v>2310528</v>
      </c>
      <c r="C173" s="14" t="s">
        <v>95</v>
      </c>
      <c r="D173" s="14" t="s">
        <v>1782</v>
      </c>
      <c r="E173" s="14" t="s">
        <v>1782</v>
      </c>
      <c r="F173" s="14"/>
      <c r="G173" s="14">
        <v>1</v>
      </c>
      <c r="H173" s="14" t="s">
        <v>1305</v>
      </c>
      <c r="I173" s="14"/>
      <c r="J173" s="14"/>
      <c r="K173" s="14">
        <v>7.4</v>
      </c>
      <c r="L173" s="14">
        <v>38.69</v>
      </c>
      <c r="M173" s="14">
        <v>27</v>
      </c>
      <c r="N173" s="14">
        <v>30</v>
      </c>
      <c r="O173" s="14">
        <v>3.49</v>
      </c>
      <c r="P173" s="14">
        <v>685</v>
      </c>
      <c r="Q173" s="14">
        <v>70</v>
      </c>
      <c r="R173" s="14" t="s">
        <v>1656</v>
      </c>
      <c r="S173" s="14" t="s">
        <v>1599</v>
      </c>
      <c r="T173" s="14" t="s">
        <v>900</v>
      </c>
      <c r="U173" s="14" t="s">
        <v>915</v>
      </c>
      <c r="V173" s="14"/>
      <c r="W173" s="14"/>
      <c r="X173" s="14"/>
      <c r="Y173" s="14"/>
      <c r="Z173" s="14" t="s">
        <v>915</v>
      </c>
      <c r="AA173" s="14"/>
      <c r="AB173" s="67">
        <v>43143</v>
      </c>
      <c r="AC173" s="67">
        <v>43143</v>
      </c>
      <c r="AD173" s="14" t="s">
        <v>1294</v>
      </c>
      <c r="AE173" s="14" t="s">
        <v>1783</v>
      </c>
      <c r="AF173" s="14" t="s">
        <v>915</v>
      </c>
      <c r="AG173" s="14"/>
      <c r="AH173" s="14" t="str">
        <f t="shared" si="15"/>
        <v>Standard</v>
      </c>
      <c r="AI173" s="14">
        <f t="shared" si="16"/>
        <v>1.1666666666666667</v>
      </c>
      <c r="AJ173" s="14">
        <f t="shared" si="17"/>
        <v>0</v>
      </c>
      <c r="AK173" s="14">
        <f t="shared" si="18"/>
        <v>0</v>
      </c>
      <c r="AL173" s="68">
        <f t="shared" si="19"/>
        <v>0</v>
      </c>
    </row>
    <row r="174" spans="2:38" hidden="1" x14ac:dyDescent="0.3">
      <c r="B174" s="14">
        <v>2294649</v>
      </c>
      <c r="C174" s="14" t="s">
        <v>95</v>
      </c>
      <c r="D174" s="14" t="s">
        <v>1784</v>
      </c>
      <c r="E174" s="14" t="s">
        <v>1784</v>
      </c>
      <c r="F174" s="14"/>
      <c r="G174" s="14">
        <v>1</v>
      </c>
      <c r="H174" s="14" t="s">
        <v>1305</v>
      </c>
      <c r="I174" s="14"/>
      <c r="J174" s="14"/>
      <c r="K174" s="14">
        <v>7.3</v>
      </c>
      <c r="L174" s="14">
        <v>40.19</v>
      </c>
      <c r="M174" s="14">
        <v>27</v>
      </c>
      <c r="N174" s="14">
        <v>28.94</v>
      </c>
      <c r="O174" s="14">
        <v>3.49</v>
      </c>
      <c r="P174" s="14">
        <v>685</v>
      </c>
      <c r="Q174" s="14">
        <v>70</v>
      </c>
      <c r="R174" s="14" t="s">
        <v>1598</v>
      </c>
      <c r="S174" s="14" t="s">
        <v>1583</v>
      </c>
      <c r="T174" s="14" t="s">
        <v>900</v>
      </c>
      <c r="U174" s="14" t="s">
        <v>915</v>
      </c>
      <c r="V174" s="14"/>
      <c r="W174" s="14"/>
      <c r="X174" s="14"/>
      <c r="Y174" s="14"/>
      <c r="Z174" s="14" t="s">
        <v>915</v>
      </c>
      <c r="AA174" s="14"/>
      <c r="AB174" s="67">
        <v>42838</v>
      </c>
      <c r="AC174" s="67">
        <v>42838</v>
      </c>
      <c r="AD174" s="14" t="s">
        <v>1294</v>
      </c>
      <c r="AE174" s="14" t="s">
        <v>1785</v>
      </c>
      <c r="AF174" s="14" t="s">
        <v>915</v>
      </c>
      <c r="AG174" s="14"/>
      <c r="AH174" s="14" t="str">
        <f t="shared" si="15"/>
        <v>Standard</v>
      </c>
      <c r="AI174" s="14">
        <f t="shared" si="16"/>
        <v>1.1666666666666667</v>
      </c>
      <c r="AJ174" s="14">
        <f t="shared" si="17"/>
        <v>0</v>
      </c>
      <c r="AK174" s="14">
        <f t="shared" si="18"/>
        <v>0</v>
      </c>
      <c r="AL174" s="68">
        <f t="shared" si="19"/>
        <v>0</v>
      </c>
    </row>
    <row r="175" spans="2:38" hidden="1" x14ac:dyDescent="0.3">
      <c r="B175" s="14">
        <v>2340233</v>
      </c>
      <c r="C175" s="14" t="s">
        <v>95</v>
      </c>
      <c r="D175" s="14" t="s">
        <v>1786</v>
      </c>
      <c r="E175" s="14" t="s">
        <v>1786</v>
      </c>
      <c r="F175" s="14"/>
      <c r="G175" s="14">
        <v>1</v>
      </c>
      <c r="H175" s="14" t="s">
        <v>1305</v>
      </c>
      <c r="I175" s="14"/>
      <c r="J175" s="14"/>
      <c r="K175" s="14">
        <v>7.3</v>
      </c>
      <c r="L175" s="14">
        <v>40.19</v>
      </c>
      <c r="M175" s="14">
        <v>27</v>
      </c>
      <c r="N175" s="14">
        <v>28.94</v>
      </c>
      <c r="O175" s="14">
        <v>3.49</v>
      </c>
      <c r="P175" s="14">
        <v>685</v>
      </c>
      <c r="Q175" s="14">
        <v>70</v>
      </c>
      <c r="R175" s="14" t="s">
        <v>1598</v>
      </c>
      <c r="S175" s="14" t="s">
        <v>1599</v>
      </c>
      <c r="T175" s="14" t="s">
        <v>900</v>
      </c>
      <c r="U175" s="14" t="s">
        <v>915</v>
      </c>
      <c r="V175" s="14"/>
      <c r="W175" s="14"/>
      <c r="X175" s="14"/>
      <c r="Y175" s="14"/>
      <c r="Z175" s="14" t="s">
        <v>915</v>
      </c>
      <c r="AA175" s="14"/>
      <c r="AB175" s="67">
        <v>43644</v>
      </c>
      <c r="AC175" s="67">
        <v>43636</v>
      </c>
      <c r="AD175" s="14" t="s">
        <v>1294</v>
      </c>
      <c r="AE175" s="14" t="s">
        <v>1787</v>
      </c>
      <c r="AF175" s="14" t="s">
        <v>915</v>
      </c>
      <c r="AG175" s="14"/>
      <c r="AH175" s="14" t="str">
        <f t="shared" si="15"/>
        <v>Standard</v>
      </c>
      <c r="AI175" s="14">
        <f t="shared" si="16"/>
        <v>1.1666666666666667</v>
      </c>
      <c r="AJ175" s="14">
        <f t="shared" si="17"/>
        <v>0</v>
      </c>
      <c r="AK175" s="14">
        <f t="shared" si="18"/>
        <v>0</v>
      </c>
      <c r="AL175" s="68">
        <f t="shared" si="19"/>
        <v>0</v>
      </c>
    </row>
    <row r="176" spans="2:38" hidden="1" x14ac:dyDescent="0.3">
      <c r="B176" s="14">
        <v>2308546</v>
      </c>
      <c r="C176" s="14" t="s">
        <v>95</v>
      </c>
      <c r="D176" s="14" t="s">
        <v>1788</v>
      </c>
      <c r="E176" s="14" t="s">
        <v>1788</v>
      </c>
      <c r="F176" s="14"/>
      <c r="G176" s="14">
        <v>1</v>
      </c>
      <c r="H176" s="14" t="s">
        <v>1305</v>
      </c>
      <c r="I176" s="14"/>
      <c r="J176" s="14"/>
      <c r="K176" s="14">
        <v>7.3</v>
      </c>
      <c r="L176" s="14">
        <v>40.19</v>
      </c>
      <c r="M176" s="14">
        <v>27</v>
      </c>
      <c r="N176" s="14">
        <v>28.94</v>
      </c>
      <c r="O176" s="14">
        <v>3.49</v>
      </c>
      <c r="P176" s="14">
        <v>685</v>
      </c>
      <c r="Q176" s="14">
        <v>70</v>
      </c>
      <c r="R176" s="14" t="s">
        <v>1598</v>
      </c>
      <c r="S176" s="14" t="s">
        <v>1599</v>
      </c>
      <c r="T176" s="14" t="s">
        <v>900</v>
      </c>
      <c r="U176" s="14" t="s">
        <v>915</v>
      </c>
      <c r="V176" s="14"/>
      <c r="W176" s="14"/>
      <c r="X176" s="14"/>
      <c r="Y176" s="14"/>
      <c r="Z176" s="14" t="s">
        <v>915</v>
      </c>
      <c r="AA176" s="14"/>
      <c r="AB176" s="67">
        <v>43069</v>
      </c>
      <c r="AC176" s="67">
        <v>43091</v>
      </c>
      <c r="AD176" s="14" t="s">
        <v>1294</v>
      </c>
      <c r="AE176" s="14" t="s">
        <v>1789</v>
      </c>
      <c r="AF176" s="14" t="s">
        <v>915</v>
      </c>
      <c r="AG176" s="14"/>
      <c r="AH176" s="14" t="str">
        <f t="shared" si="15"/>
        <v>Standard</v>
      </c>
      <c r="AI176" s="14">
        <f t="shared" si="16"/>
        <v>1.1666666666666667</v>
      </c>
      <c r="AJ176" s="14">
        <f t="shared" si="17"/>
        <v>0</v>
      </c>
      <c r="AK176" s="14">
        <f t="shared" si="18"/>
        <v>0</v>
      </c>
      <c r="AL176" s="68">
        <f t="shared" si="19"/>
        <v>0</v>
      </c>
    </row>
    <row r="177" spans="2:38" hidden="1" x14ac:dyDescent="0.3">
      <c r="B177" s="14">
        <v>2286906</v>
      </c>
      <c r="C177" s="14" t="s">
        <v>95</v>
      </c>
      <c r="D177" s="14" t="s">
        <v>1790</v>
      </c>
      <c r="E177" s="14" t="s">
        <v>1790</v>
      </c>
      <c r="F177" s="14"/>
      <c r="G177" s="14">
        <v>1</v>
      </c>
      <c r="H177" s="14" t="s">
        <v>1305</v>
      </c>
      <c r="I177" s="14"/>
      <c r="J177" s="14"/>
      <c r="K177" s="14">
        <v>7.3</v>
      </c>
      <c r="L177" s="14">
        <v>40.19</v>
      </c>
      <c r="M177" s="14">
        <v>27</v>
      </c>
      <c r="N177" s="14">
        <v>28.94</v>
      </c>
      <c r="O177" s="14">
        <v>3.49</v>
      </c>
      <c r="P177" s="14">
        <v>685</v>
      </c>
      <c r="Q177" s="14">
        <v>70</v>
      </c>
      <c r="R177" s="14" t="s">
        <v>1582</v>
      </c>
      <c r="S177" s="14" t="s">
        <v>1583</v>
      </c>
      <c r="T177" s="14" t="s">
        <v>900</v>
      </c>
      <c r="U177" s="14" t="s">
        <v>915</v>
      </c>
      <c r="V177" s="14"/>
      <c r="W177" s="14"/>
      <c r="X177" s="14"/>
      <c r="Y177" s="14"/>
      <c r="Z177" s="14"/>
      <c r="AA177" s="14"/>
      <c r="AB177" s="67">
        <v>42708</v>
      </c>
      <c r="AC177" s="67">
        <v>42717</v>
      </c>
      <c r="AD177" s="14" t="s">
        <v>1294</v>
      </c>
      <c r="AE177" s="14" t="s">
        <v>1791</v>
      </c>
      <c r="AF177" s="14" t="s">
        <v>915</v>
      </c>
      <c r="AG177" s="14"/>
      <c r="AH177" s="14" t="str">
        <f t="shared" si="15"/>
        <v>Standard</v>
      </c>
      <c r="AI177" s="14">
        <f t="shared" si="16"/>
        <v>1.1666666666666667</v>
      </c>
      <c r="AJ177" s="14">
        <f t="shared" si="17"/>
        <v>0</v>
      </c>
      <c r="AK177" s="14">
        <f t="shared" si="18"/>
        <v>0</v>
      </c>
      <c r="AL177" s="68">
        <f t="shared" si="19"/>
        <v>0</v>
      </c>
    </row>
    <row r="178" spans="2:38" hidden="1" x14ac:dyDescent="0.3">
      <c r="B178" s="14">
        <v>2324037</v>
      </c>
      <c r="C178" s="14" t="s">
        <v>95</v>
      </c>
      <c r="D178" s="14" t="s">
        <v>1792</v>
      </c>
      <c r="E178" s="14" t="s">
        <v>1792</v>
      </c>
      <c r="F178" s="14"/>
      <c r="G178" s="14">
        <v>1</v>
      </c>
      <c r="H178" s="14" t="s">
        <v>1305</v>
      </c>
      <c r="I178" s="14"/>
      <c r="J178" s="14"/>
      <c r="K178" s="14">
        <v>7.3</v>
      </c>
      <c r="L178" s="14">
        <v>40.19</v>
      </c>
      <c r="M178" s="14">
        <v>27</v>
      </c>
      <c r="N178" s="14">
        <v>28.94</v>
      </c>
      <c r="O178" s="14">
        <v>3.49</v>
      </c>
      <c r="P178" s="14">
        <v>685</v>
      </c>
      <c r="Q178" s="14">
        <v>70</v>
      </c>
      <c r="R178" s="14" t="s">
        <v>1598</v>
      </c>
      <c r="S178" s="14" t="s">
        <v>1599</v>
      </c>
      <c r="T178" s="14" t="s">
        <v>900</v>
      </c>
      <c r="U178" s="14" t="s">
        <v>915</v>
      </c>
      <c r="V178" s="14"/>
      <c r="W178" s="14"/>
      <c r="X178" s="14"/>
      <c r="Y178" s="14"/>
      <c r="Z178" s="14" t="s">
        <v>915</v>
      </c>
      <c r="AA178" s="14"/>
      <c r="AB178" s="67">
        <v>43322</v>
      </c>
      <c r="AC178" s="67">
        <v>43315</v>
      </c>
      <c r="AD178" s="14" t="s">
        <v>1294</v>
      </c>
      <c r="AE178" s="14" t="s">
        <v>1793</v>
      </c>
      <c r="AF178" s="14" t="s">
        <v>915</v>
      </c>
      <c r="AG178" s="14"/>
      <c r="AH178" s="14" t="str">
        <f t="shared" si="15"/>
        <v>Standard</v>
      </c>
      <c r="AI178" s="14">
        <f t="shared" si="16"/>
        <v>1.1666666666666667</v>
      </c>
      <c r="AJ178" s="14">
        <f t="shared" si="17"/>
        <v>0</v>
      </c>
      <c r="AK178" s="14">
        <f t="shared" si="18"/>
        <v>0</v>
      </c>
      <c r="AL178" s="68">
        <f t="shared" si="19"/>
        <v>0</v>
      </c>
    </row>
    <row r="179" spans="2:38" hidden="1" x14ac:dyDescent="0.3">
      <c r="B179" s="14">
        <v>2216961</v>
      </c>
      <c r="C179" s="14" t="s">
        <v>95</v>
      </c>
      <c r="D179" s="14" t="s">
        <v>1794</v>
      </c>
      <c r="E179" s="14" t="s">
        <v>1794</v>
      </c>
      <c r="F179" s="14"/>
      <c r="G179" s="73">
        <v>4.82310148160482E+34</v>
      </c>
      <c r="H179" s="14" t="s">
        <v>1305</v>
      </c>
      <c r="I179" s="14"/>
      <c r="J179" s="14"/>
      <c r="K179" s="14">
        <v>7.4</v>
      </c>
      <c r="L179" s="14">
        <v>42.75</v>
      </c>
      <c r="M179" s="14">
        <v>27</v>
      </c>
      <c r="N179" s="14">
        <v>28.33</v>
      </c>
      <c r="O179" s="14">
        <v>3.49</v>
      </c>
      <c r="P179" s="14">
        <v>685</v>
      </c>
      <c r="Q179" s="14">
        <v>57</v>
      </c>
      <c r="R179" s="14" t="s">
        <v>1598</v>
      </c>
      <c r="S179" s="14" t="s">
        <v>1583</v>
      </c>
      <c r="T179" s="14" t="s">
        <v>900</v>
      </c>
      <c r="U179" s="14" t="s">
        <v>915</v>
      </c>
      <c r="V179" s="14"/>
      <c r="W179" s="14"/>
      <c r="X179" s="14"/>
      <c r="Y179" s="14"/>
      <c r="Z179" s="14" t="s">
        <v>915</v>
      </c>
      <c r="AA179" s="14"/>
      <c r="AB179" s="67">
        <v>41873</v>
      </c>
      <c r="AC179" s="67">
        <v>41851</v>
      </c>
      <c r="AD179" s="14" t="s">
        <v>1294</v>
      </c>
      <c r="AE179" s="14" t="s">
        <v>1795</v>
      </c>
      <c r="AF179" s="14" t="s">
        <v>915</v>
      </c>
      <c r="AG179" s="14"/>
      <c r="AH179" s="14" t="str">
        <f t="shared" si="15"/>
        <v>Standard</v>
      </c>
      <c r="AI179" s="14">
        <f t="shared" si="16"/>
        <v>0.95</v>
      </c>
      <c r="AJ179" s="14">
        <f t="shared" si="17"/>
        <v>0</v>
      </c>
      <c r="AK179" s="14">
        <f t="shared" si="18"/>
        <v>0</v>
      </c>
      <c r="AL179" s="68">
        <f t="shared" si="19"/>
        <v>0</v>
      </c>
    </row>
    <row r="180" spans="2:38" hidden="1" x14ac:dyDescent="0.3">
      <c r="B180" s="14">
        <v>2310526</v>
      </c>
      <c r="C180" s="14" t="s">
        <v>95</v>
      </c>
      <c r="D180" s="14" t="s">
        <v>1796</v>
      </c>
      <c r="E180" s="14" t="s">
        <v>1796</v>
      </c>
      <c r="F180" s="14"/>
      <c r="G180" s="14">
        <v>1</v>
      </c>
      <c r="H180" s="14" t="s">
        <v>1305</v>
      </c>
      <c r="I180" s="14"/>
      <c r="J180" s="14"/>
      <c r="K180" s="14">
        <v>7.4</v>
      </c>
      <c r="L180" s="14">
        <v>38.69</v>
      </c>
      <c r="M180" s="14">
        <v>27</v>
      </c>
      <c r="N180" s="14">
        <v>30</v>
      </c>
      <c r="O180" s="14">
        <v>3.49</v>
      </c>
      <c r="P180" s="14">
        <v>685</v>
      </c>
      <c r="Q180" s="14">
        <v>69</v>
      </c>
      <c r="R180" s="14" t="s">
        <v>1656</v>
      </c>
      <c r="S180" s="14" t="s">
        <v>1605</v>
      </c>
      <c r="T180" s="14" t="s">
        <v>900</v>
      </c>
      <c r="U180" s="14" t="s">
        <v>915</v>
      </c>
      <c r="V180" s="14"/>
      <c r="W180" s="14"/>
      <c r="X180" s="14"/>
      <c r="Y180" s="14"/>
      <c r="Z180" s="14" t="s">
        <v>915</v>
      </c>
      <c r="AA180" s="14"/>
      <c r="AB180" s="67">
        <v>43143</v>
      </c>
      <c r="AC180" s="67">
        <v>43143</v>
      </c>
      <c r="AD180" s="14" t="s">
        <v>1294</v>
      </c>
      <c r="AE180" s="14" t="s">
        <v>1797</v>
      </c>
      <c r="AF180" s="14" t="s">
        <v>915</v>
      </c>
      <c r="AG180" s="14"/>
      <c r="AH180" s="14" t="str">
        <f t="shared" si="15"/>
        <v>Standard</v>
      </c>
      <c r="AI180" s="14">
        <f t="shared" si="16"/>
        <v>1.1499999999999999</v>
      </c>
      <c r="AJ180" s="14">
        <f t="shared" si="17"/>
        <v>0</v>
      </c>
      <c r="AK180" s="14">
        <f t="shared" si="18"/>
        <v>0</v>
      </c>
      <c r="AL180" s="68">
        <f t="shared" si="19"/>
        <v>0</v>
      </c>
    </row>
    <row r="181" spans="2:38" hidden="1" x14ac:dyDescent="0.3">
      <c r="B181" s="14">
        <v>2310524</v>
      </c>
      <c r="C181" s="14" t="s">
        <v>95</v>
      </c>
      <c r="D181" s="14" t="s">
        <v>1798</v>
      </c>
      <c r="E181" s="14" t="s">
        <v>1798</v>
      </c>
      <c r="F181" s="14"/>
      <c r="G181" s="14">
        <v>1</v>
      </c>
      <c r="H181" s="14" t="s">
        <v>1305</v>
      </c>
      <c r="I181" s="14"/>
      <c r="J181" s="14"/>
      <c r="K181" s="14">
        <v>7.4</v>
      </c>
      <c r="L181" s="14">
        <v>38.69</v>
      </c>
      <c r="M181" s="14">
        <v>27</v>
      </c>
      <c r="N181" s="14">
        <v>30</v>
      </c>
      <c r="O181" s="14">
        <v>3.49</v>
      </c>
      <c r="P181" s="14">
        <v>685</v>
      </c>
      <c r="Q181" s="14">
        <v>70</v>
      </c>
      <c r="R181" s="14" t="s">
        <v>1656</v>
      </c>
      <c r="S181" s="14" t="s">
        <v>1605</v>
      </c>
      <c r="T181" s="14" t="s">
        <v>900</v>
      </c>
      <c r="U181" s="14" t="s">
        <v>915</v>
      </c>
      <c r="V181" s="14"/>
      <c r="W181" s="14"/>
      <c r="X181" s="14"/>
      <c r="Y181" s="14"/>
      <c r="Z181" s="14" t="s">
        <v>915</v>
      </c>
      <c r="AA181" s="14"/>
      <c r="AB181" s="67">
        <v>43143</v>
      </c>
      <c r="AC181" s="67">
        <v>43143</v>
      </c>
      <c r="AD181" s="14" t="s">
        <v>1294</v>
      </c>
      <c r="AE181" s="14" t="s">
        <v>1799</v>
      </c>
      <c r="AF181" s="14" t="s">
        <v>915</v>
      </c>
      <c r="AG181" s="14"/>
      <c r="AH181" s="14" t="str">
        <f t="shared" si="15"/>
        <v>Standard</v>
      </c>
      <c r="AI181" s="14">
        <f t="shared" si="16"/>
        <v>1.1666666666666667</v>
      </c>
      <c r="AJ181" s="14">
        <f t="shared" si="17"/>
        <v>0</v>
      </c>
      <c r="AK181" s="14">
        <f t="shared" si="18"/>
        <v>0</v>
      </c>
      <c r="AL181" s="68">
        <f t="shared" si="19"/>
        <v>0</v>
      </c>
    </row>
    <row r="182" spans="2:38" hidden="1" x14ac:dyDescent="0.3">
      <c r="B182" s="14">
        <v>2216963</v>
      </c>
      <c r="C182" s="14" t="s">
        <v>95</v>
      </c>
      <c r="D182" s="14" t="s">
        <v>1800</v>
      </c>
      <c r="E182" s="14" t="s">
        <v>1800</v>
      </c>
      <c r="F182" s="14"/>
      <c r="G182" s="73">
        <v>4.8231014472048202E+22</v>
      </c>
      <c r="H182" s="14" t="s">
        <v>1305</v>
      </c>
      <c r="I182" s="14"/>
      <c r="J182" s="14"/>
      <c r="K182" s="14">
        <v>7.4</v>
      </c>
      <c r="L182" s="14">
        <v>38.69</v>
      </c>
      <c r="M182" s="14">
        <v>27</v>
      </c>
      <c r="N182" s="14">
        <v>30</v>
      </c>
      <c r="O182" s="14">
        <v>3.49</v>
      </c>
      <c r="P182" s="14">
        <v>685</v>
      </c>
      <c r="Q182" s="14">
        <v>57</v>
      </c>
      <c r="R182" s="14" t="s">
        <v>1582</v>
      </c>
      <c r="S182" s="14" t="s">
        <v>1612</v>
      </c>
      <c r="T182" s="14" t="s">
        <v>900</v>
      </c>
      <c r="U182" s="14" t="s">
        <v>915</v>
      </c>
      <c r="V182" s="14"/>
      <c r="W182" s="14"/>
      <c r="X182" s="14"/>
      <c r="Y182" s="14"/>
      <c r="Z182" s="14" t="s">
        <v>915</v>
      </c>
      <c r="AA182" s="14"/>
      <c r="AB182" s="67">
        <v>41873</v>
      </c>
      <c r="AC182" s="67">
        <v>41851</v>
      </c>
      <c r="AD182" s="14" t="s">
        <v>1294</v>
      </c>
      <c r="AE182" s="14" t="s">
        <v>1801</v>
      </c>
      <c r="AF182" s="14" t="s">
        <v>915</v>
      </c>
      <c r="AG182" s="14"/>
      <c r="AH182" s="14" t="str">
        <f t="shared" si="15"/>
        <v>Standard</v>
      </c>
      <c r="AI182" s="14">
        <f t="shared" si="16"/>
        <v>0.95</v>
      </c>
      <c r="AJ182" s="14">
        <f t="shared" si="17"/>
        <v>0</v>
      </c>
      <c r="AK182" s="14">
        <f t="shared" si="18"/>
        <v>0</v>
      </c>
      <c r="AL182" s="68">
        <f t="shared" si="19"/>
        <v>0</v>
      </c>
    </row>
    <row r="183" spans="2:38" hidden="1" x14ac:dyDescent="0.3">
      <c r="B183" s="14">
        <v>2274692</v>
      </c>
      <c r="C183" s="14" t="s">
        <v>95</v>
      </c>
      <c r="D183" s="14" t="s">
        <v>1802</v>
      </c>
      <c r="E183" s="14" t="s">
        <v>1802</v>
      </c>
      <c r="F183" s="14"/>
      <c r="G183" s="14">
        <v>1</v>
      </c>
      <c r="H183" s="14" t="s">
        <v>1305</v>
      </c>
      <c r="I183" s="14"/>
      <c r="J183" s="14"/>
      <c r="K183" s="14">
        <v>7.4</v>
      </c>
      <c r="L183" s="14">
        <v>38.69</v>
      </c>
      <c r="M183" s="14">
        <v>27</v>
      </c>
      <c r="N183" s="14">
        <v>30</v>
      </c>
      <c r="O183" s="14">
        <v>3.49</v>
      </c>
      <c r="P183" s="14">
        <v>685</v>
      </c>
      <c r="Q183" s="14">
        <v>57</v>
      </c>
      <c r="R183" s="14" t="s">
        <v>1582</v>
      </c>
      <c r="S183" s="14" t="s">
        <v>1583</v>
      </c>
      <c r="T183" s="14" t="s">
        <v>900</v>
      </c>
      <c r="U183" s="14" t="s">
        <v>915</v>
      </c>
      <c r="V183" s="14"/>
      <c r="W183" s="14"/>
      <c r="X183" s="14"/>
      <c r="Y183" s="14"/>
      <c r="Z183" s="14" t="s">
        <v>915</v>
      </c>
      <c r="AA183" s="14"/>
      <c r="AB183" s="67">
        <v>42605</v>
      </c>
      <c r="AC183" s="67">
        <v>42593</v>
      </c>
      <c r="AD183" s="14" t="s">
        <v>1294</v>
      </c>
      <c r="AE183" s="14" t="s">
        <v>1803</v>
      </c>
      <c r="AF183" s="14" t="s">
        <v>915</v>
      </c>
      <c r="AG183" s="14"/>
      <c r="AH183" s="14" t="str">
        <f t="shared" si="15"/>
        <v>Standard</v>
      </c>
      <c r="AI183" s="14">
        <f t="shared" si="16"/>
        <v>0.95</v>
      </c>
      <c r="AJ183" s="14">
        <f t="shared" si="17"/>
        <v>0</v>
      </c>
      <c r="AK183" s="14">
        <f t="shared" si="18"/>
        <v>0</v>
      </c>
      <c r="AL183" s="68">
        <f t="shared" si="19"/>
        <v>0</v>
      </c>
    </row>
    <row r="184" spans="2:38" hidden="1" x14ac:dyDescent="0.3">
      <c r="B184" s="14">
        <v>2335461</v>
      </c>
      <c r="C184" s="14" t="s">
        <v>95</v>
      </c>
      <c r="D184" s="14" t="s">
        <v>1804</v>
      </c>
      <c r="E184" s="14" t="s">
        <v>1804</v>
      </c>
      <c r="F184" s="14"/>
      <c r="G184" s="14">
        <v>1</v>
      </c>
      <c r="H184" s="14" t="s">
        <v>1305</v>
      </c>
      <c r="I184" s="14"/>
      <c r="J184" s="14"/>
      <c r="K184" s="14">
        <v>7.4</v>
      </c>
      <c r="L184" s="14">
        <v>38.69</v>
      </c>
      <c r="M184" s="14">
        <v>27</v>
      </c>
      <c r="N184" s="14">
        <v>30</v>
      </c>
      <c r="O184" s="14">
        <v>3.49</v>
      </c>
      <c r="P184" s="14">
        <v>685</v>
      </c>
      <c r="Q184" s="14">
        <v>70</v>
      </c>
      <c r="R184" s="14" t="s">
        <v>1656</v>
      </c>
      <c r="S184" s="14" t="s">
        <v>1605</v>
      </c>
      <c r="T184" s="14" t="s">
        <v>900</v>
      </c>
      <c r="U184" s="14" t="s">
        <v>915</v>
      </c>
      <c r="V184" s="14"/>
      <c r="W184" s="14"/>
      <c r="X184" s="14"/>
      <c r="Y184" s="14"/>
      <c r="Z184" s="14" t="s">
        <v>915</v>
      </c>
      <c r="AA184" s="14"/>
      <c r="AB184" s="67">
        <v>43552</v>
      </c>
      <c r="AC184" s="67">
        <v>43552</v>
      </c>
      <c r="AD184" s="14" t="s">
        <v>1294</v>
      </c>
      <c r="AE184" s="14" t="s">
        <v>1805</v>
      </c>
      <c r="AF184" s="14" t="s">
        <v>915</v>
      </c>
      <c r="AG184" s="14"/>
      <c r="AH184" s="14" t="str">
        <f t="shared" si="15"/>
        <v>Standard</v>
      </c>
      <c r="AI184" s="14">
        <f t="shared" si="16"/>
        <v>1.1666666666666667</v>
      </c>
      <c r="AJ184" s="14">
        <f t="shared" si="17"/>
        <v>0</v>
      </c>
      <c r="AK184" s="14">
        <f t="shared" si="18"/>
        <v>0</v>
      </c>
      <c r="AL184" s="68">
        <f t="shared" si="19"/>
        <v>0</v>
      </c>
    </row>
    <row r="185" spans="2:38" hidden="1" x14ac:dyDescent="0.3">
      <c r="B185" s="14">
        <v>2256236</v>
      </c>
      <c r="C185" s="14" t="s">
        <v>95</v>
      </c>
      <c r="D185" s="14" t="s">
        <v>1806</v>
      </c>
      <c r="E185" s="14" t="s">
        <v>1806</v>
      </c>
      <c r="F185" s="14"/>
      <c r="G185" s="14">
        <v>48231015332</v>
      </c>
      <c r="H185" s="14" t="s">
        <v>1305</v>
      </c>
      <c r="I185" s="14"/>
      <c r="J185" s="14"/>
      <c r="K185" s="14">
        <v>7.4</v>
      </c>
      <c r="L185" s="14">
        <v>38.69</v>
      </c>
      <c r="M185" s="14">
        <v>27</v>
      </c>
      <c r="N185" s="14">
        <v>30</v>
      </c>
      <c r="O185" s="14">
        <v>3.49</v>
      </c>
      <c r="P185" s="14">
        <v>685</v>
      </c>
      <c r="Q185" s="14">
        <v>73</v>
      </c>
      <c r="R185" s="14" t="s">
        <v>1582</v>
      </c>
      <c r="S185" s="14" t="s">
        <v>1583</v>
      </c>
      <c r="T185" s="14" t="s">
        <v>900</v>
      </c>
      <c r="U185" s="14" t="s">
        <v>915</v>
      </c>
      <c r="V185" s="14"/>
      <c r="W185" s="14"/>
      <c r="X185" s="14"/>
      <c r="Y185" s="14"/>
      <c r="Z185" s="14"/>
      <c r="AA185" s="14"/>
      <c r="AB185" s="67">
        <v>42355</v>
      </c>
      <c r="AC185" s="67">
        <v>42355</v>
      </c>
      <c r="AD185" s="14" t="s">
        <v>1294</v>
      </c>
      <c r="AE185" s="14" t="s">
        <v>1807</v>
      </c>
      <c r="AF185" s="14" t="s">
        <v>915</v>
      </c>
      <c r="AG185" s="14"/>
      <c r="AH185" s="14" t="str">
        <f t="shared" si="15"/>
        <v>Standard</v>
      </c>
      <c r="AI185" s="14">
        <f t="shared" si="16"/>
        <v>1.2166666666666666</v>
      </c>
      <c r="AJ185" s="14">
        <f t="shared" si="17"/>
        <v>0</v>
      </c>
      <c r="AK185" s="14">
        <f t="shared" si="18"/>
        <v>0</v>
      </c>
      <c r="AL185" s="68">
        <f t="shared" si="19"/>
        <v>0</v>
      </c>
    </row>
    <row r="186" spans="2:38" hidden="1" x14ac:dyDescent="0.3">
      <c r="B186" s="14">
        <v>2295779</v>
      </c>
      <c r="C186" s="14" t="s">
        <v>95</v>
      </c>
      <c r="D186" s="14" t="s">
        <v>1808</v>
      </c>
      <c r="E186" s="14" t="s">
        <v>1808</v>
      </c>
      <c r="F186" s="14"/>
      <c r="G186" s="14">
        <v>1</v>
      </c>
      <c r="H186" s="14" t="s">
        <v>1305</v>
      </c>
      <c r="I186" s="14"/>
      <c r="J186" s="14"/>
      <c r="K186" s="14">
        <v>7.4</v>
      </c>
      <c r="L186" s="14">
        <v>38.69</v>
      </c>
      <c r="M186" s="14">
        <v>27</v>
      </c>
      <c r="N186" s="14">
        <v>30</v>
      </c>
      <c r="O186" s="14">
        <v>3.49</v>
      </c>
      <c r="P186" s="14">
        <v>685</v>
      </c>
      <c r="Q186" s="14">
        <v>63</v>
      </c>
      <c r="R186" s="14" t="s">
        <v>1598</v>
      </c>
      <c r="S186" s="14" t="s">
        <v>1583</v>
      </c>
      <c r="T186" s="14" t="s">
        <v>900</v>
      </c>
      <c r="U186" s="14" t="s">
        <v>915</v>
      </c>
      <c r="V186" s="14"/>
      <c r="W186" s="14"/>
      <c r="X186" s="14"/>
      <c r="Y186" s="14"/>
      <c r="Z186" s="14" t="s">
        <v>915</v>
      </c>
      <c r="AA186" s="14"/>
      <c r="AB186" s="67">
        <v>42879</v>
      </c>
      <c r="AC186" s="67">
        <v>42865</v>
      </c>
      <c r="AD186" s="14" t="s">
        <v>1294</v>
      </c>
      <c r="AE186" s="14" t="s">
        <v>1809</v>
      </c>
      <c r="AF186" s="14" t="s">
        <v>915</v>
      </c>
      <c r="AG186" s="14"/>
      <c r="AH186" s="14" t="str">
        <f t="shared" si="15"/>
        <v>Standard</v>
      </c>
      <c r="AI186" s="14">
        <f t="shared" si="16"/>
        <v>1.05</v>
      </c>
      <c r="AJ186" s="14">
        <f t="shared" si="17"/>
        <v>0</v>
      </c>
      <c r="AK186" s="14">
        <f t="shared" si="18"/>
        <v>0</v>
      </c>
      <c r="AL186" s="68">
        <f t="shared" si="19"/>
        <v>0</v>
      </c>
    </row>
    <row r="187" spans="2:38" hidden="1" x14ac:dyDescent="0.3">
      <c r="B187" s="14">
        <v>2256237</v>
      </c>
      <c r="C187" s="14" t="s">
        <v>95</v>
      </c>
      <c r="D187" s="14" t="s">
        <v>1810</v>
      </c>
      <c r="E187" s="14" t="s">
        <v>1810</v>
      </c>
      <c r="F187" s="14"/>
      <c r="G187" s="14">
        <v>1</v>
      </c>
      <c r="H187" s="14" t="s">
        <v>1305</v>
      </c>
      <c r="I187" s="14"/>
      <c r="J187" s="14"/>
      <c r="K187" s="14">
        <v>7.4</v>
      </c>
      <c r="L187" s="14">
        <v>38.69</v>
      </c>
      <c r="M187" s="14">
        <v>27</v>
      </c>
      <c r="N187" s="14">
        <v>30</v>
      </c>
      <c r="O187" s="14">
        <v>3.49</v>
      </c>
      <c r="P187" s="14">
        <v>685</v>
      </c>
      <c r="Q187" s="14">
        <v>73</v>
      </c>
      <c r="R187" s="14" t="s">
        <v>1582</v>
      </c>
      <c r="S187" s="14" t="s">
        <v>1583</v>
      </c>
      <c r="T187" s="14" t="s">
        <v>900</v>
      </c>
      <c r="U187" s="14" t="s">
        <v>915</v>
      </c>
      <c r="V187" s="14"/>
      <c r="W187" s="14"/>
      <c r="X187" s="14"/>
      <c r="Y187" s="14"/>
      <c r="Z187" s="14"/>
      <c r="AA187" s="14"/>
      <c r="AB187" s="67">
        <v>42355</v>
      </c>
      <c r="AC187" s="67">
        <v>42355</v>
      </c>
      <c r="AD187" s="14" t="s">
        <v>1294</v>
      </c>
      <c r="AE187" s="14" t="s">
        <v>1811</v>
      </c>
      <c r="AF187" s="14" t="s">
        <v>915</v>
      </c>
      <c r="AG187" s="14"/>
      <c r="AH187" s="14" t="str">
        <f t="shared" si="15"/>
        <v>Standard</v>
      </c>
      <c r="AI187" s="14">
        <f t="shared" si="16"/>
        <v>1.2166666666666666</v>
      </c>
      <c r="AJ187" s="14">
        <f t="shared" si="17"/>
        <v>0</v>
      </c>
      <c r="AK187" s="14">
        <f t="shared" si="18"/>
        <v>0</v>
      </c>
      <c r="AL187" s="68">
        <f t="shared" si="19"/>
        <v>0</v>
      </c>
    </row>
    <row r="188" spans="2:38" hidden="1" x14ac:dyDescent="0.3">
      <c r="B188" s="14">
        <v>2225228</v>
      </c>
      <c r="C188" s="14" t="s">
        <v>95</v>
      </c>
      <c r="D188" s="14" t="s">
        <v>1812</v>
      </c>
      <c r="E188" s="14" t="s">
        <v>1812</v>
      </c>
      <c r="F188" s="14"/>
      <c r="G188" s="14">
        <v>48231015578</v>
      </c>
      <c r="H188" s="14" t="s">
        <v>1305</v>
      </c>
      <c r="I188" s="14"/>
      <c r="J188" s="14"/>
      <c r="K188" s="14">
        <v>7.3</v>
      </c>
      <c r="L188" s="14">
        <v>45.44</v>
      </c>
      <c r="M188" s="14">
        <v>27</v>
      </c>
      <c r="N188" s="14">
        <v>28.94</v>
      </c>
      <c r="O188" s="14">
        <v>3.49</v>
      </c>
      <c r="P188" s="14">
        <v>685</v>
      </c>
      <c r="Q188" s="14">
        <v>57</v>
      </c>
      <c r="R188" s="14" t="s">
        <v>1582</v>
      </c>
      <c r="S188" s="14" t="s">
        <v>1612</v>
      </c>
      <c r="T188" s="14" t="s">
        <v>900</v>
      </c>
      <c r="U188" s="14" t="s">
        <v>915</v>
      </c>
      <c r="V188" s="14"/>
      <c r="W188" s="14"/>
      <c r="X188" s="14"/>
      <c r="Y188" s="14"/>
      <c r="Z188" s="14" t="s">
        <v>915</v>
      </c>
      <c r="AA188" s="14"/>
      <c r="AB188" s="67">
        <v>41964</v>
      </c>
      <c r="AC188" s="67">
        <v>41960</v>
      </c>
      <c r="AD188" s="14" t="s">
        <v>1294</v>
      </c>
      <c r="AE188" s="14" t="s">
        <v>1813</v>
      </c>
      <c r="AF188" s="14" t="s">
        <v>915</v>
      </c>
      <c r="AG188" s="14"/>
      <c r="AH188" s="14" t="str">
        <f t="shared" si="15"/>
        <v>Standard</v>
      </c>
      <c r="AI188" s="14">
        <f t="shared" si="16"/>
        <v>0.95</v>
      </c>
      <c r="AJ188" s="14">
        <f t="shared" si="17"/>
        <v>0</v>
      </c>
      <c r="AK188" s="14">
        <f t="shared" si="18"/>
        <v>0</v>
      </c>
      <c r="AL188" s="68">
        <f t="shared" si="19"/>
        <v>0</v>
      </c>
    </row>
    <row r="189" spans="2:38" hidden="1" x14ac:dyDescent="0.3">
      <c r="B189" s="14">
        <v>2263531</v>
      </c>
      <c r="C189" s="14" t="s">
        <v>95</v>
      </c>
      <c r="D189" s="14" t="s">
        <v>1814</v>
      </c>
      <c r="E189" s="14" t="s">
        <v>1814</v>
      </c>
      <c r="F189" s="14"/>
      <c r="G189" s="14">
        <v>1</v>
      </c>
      <c r="H189" s="14" t="s">
        <v>1305</v>
      </c>
      <c r="I189" s="14"/>
      <c r="J189" s="14"/>
      <c r="K189" s="14">
        <v>7.3</v>
      </c>
      <c r="L189" s="14">
        <v>40.19</v>
      </c>
      <c r="M189" s="14">
        <v>27</v>
      </c>
      <c r="N189" s="14">
        <v>28.94</v>
      </c>
      <c r="O189" s="14">
        <v>3.49</v>
      </c>
      <c r="P189" s="14">
        <v>685</v>
      </c>
      <c r="Q189" s="14">
        <v>70</v>
      </c>
      <c r="R189" s="14" t="s">
        <v>1582</v>
      </c>
      <c r="S189" s="14" t="s">
        <v>1583</v>
      </c>
      <c r="T189" s="14" t="s">
        <v>900</v>
      </c>
      <c r="U189" s="14" t="s">
        <v>915</v>
      </c>
      <c r="V189" s="14"/>
      <c r="W189" s="14"/>
      <c r="X189" s="14"/>
      <c r="Y189" s="14"/>
      <c r="Z189" s="14" t="s">
        <v>915</v>
      </c>
      <c r="AA189" s="14"/>
      <c r="AB189" s="67">
        <v>42463</v>
      </c>
      <c r="AC189" s="67">
        <v>42460</v>
      </c>
      <c r="AD189" s="14" t="s">
        <v>1294</v>
      </c>
      <c r="AE189" s="14" t="s">
        <v>1815</v>
      </c>
      <c r="AF189" s="14" t="s">
        <v>915</v>
      </c>
      <c r="AG189" s="14"/>
      <c r="AH189" s="14" t="str">
        <f t="shared" si="15"/>
        <v>Standard</v>
      </c>
      <c r="AI189" s="14">
        <f t="shared" si="16"/>
        <v>1.1666666666666667</v>
      </c>
      <c r="AJ189" s="14">
        <f t="shared" si="17"/>
        <v>0</v>
      </c>
      <c r="AK189" s="14">
        <f t="shared" si="18"/>
        <v>0</v>
      </c>
      <c r="AL189" s="68">
        <f t="shared" si="19"/>
        <v>0</v>
      </c>
    </row>
    <row r="190" spans="2:38" hidden="1" x14ac:dyDescent="0.3">
      <c r="B190" s="14">
        <v>2263532</v>
      </c>
      <c r="C190" s="14" t="s">
        <v>95</v>
      </c>
      <c r="D190" s="14" t="s">
        <v>1816</v>
      </c>
      <c r="E190" s="14" t="s">
        <v>1816</v>
      </c>
      <c r="F190" s="14"/>
      <c r="G190" s="14">
        <v>1</v>
      </c>
      <c r="H190" s="14" t="s">
        <v>1305</v>
      </c>
      <c r="I190" s="14"/>
      <c r="J190" s="14"/>
      <c r="K190" s="14">
        <v>7.3</v>
      </c>
      <c r="L190" s="14">
        <v>40.19</v>
      </c>
      <c r="M190" s="14">
        <v>27</v>
      </c>
      <c r="N190" s="14">
        <v>28.94</v>
      </c>
      <c r="O190" s="14">
        <v>3.49</v>
      </c>
      <c r="P190" s="14">
        <v>685</v>
      </c>
      <c r="Q190" s="14">
        <v>70</v>
      </c>
      <c r="R190" s="14" t="s">
        <v>1582</v>
      </c>
      <c r="S190" s="14" t="s">
        <v>1583</v>
      </c>
      <c r="T190" s="14" t="s">
        <v>900</v>
      </c>
      <c r="U190" s="14" t="s">
        <v>915</v>
      </c>
      <c r="V190" s="14"/>
      <c r="W190" s="14"/>
      <c r="X190" s="14"/>
      <c r="Y190" s="14"/>
      <c r="Z190" s="14"/>
      <c r="AA190" s="14"/>
      <c r="AB190" s="67">
        <v>42708</v>
      </c>
      <c r="AC190" s="67">
        <v>42717</v>
      </c>
      <c r="AD190" s="14" t="s">
        <v>1294</v>
      </c>
      <c r="AE190" s="14" t="s">
        <v>1817</v>
      </c>
      <c r="AF190" s="14" t="s">
        <v>915</v>
      </c>
      <c r="AG190" s="14"/>
      <c r="AH190" s="14" t="str">
        <f t="shared" si="15"/>
        <v>Standard</v>
      </c>
      <c r="AI190" s="14">
        <f t="shared" si="16"/>
        <v>1.1666666666666667</v>
      </c>
      <c r="AJ190" s="14">
        <f t="shared" si="17"/>
        <v>0</v>
      </c>
      <c r="AK190" s="14">
        <f t="shared" si="18"/>
        <v>0</v>
      </c>
      <c r="AL190" s="68">
        <f t="shared" si="19"/>
        <v>0</v>
      </c>
    </row>
    <row r="191" spans="2:38" hidden="1" x14ac:dyDescent="0.3">
      <c r="B191" s="14">
        <v>2329850</v>
      </c>
      <c r="C191" s="14" t="s">
        <v>95</v>
      </c>
      <c r="D191" s="14" t="s">
        <v>1818</v>
      </c>
      <c r="E191" s="14" t="s">
        <v>1818</v>
      </c>
      <c r="F191" s="14"/>
      <c r="G191" s="14">
        <v>1</v>
      </c>
      <c r="H191" s="14" t="s">
        <v>1305</v>
      </c>
      <c r="I191" s="14"/>
      <c r="J191" s="14"/>
      <c r="K191" s="14">
        <v>7.3</v>
      </c>
      <c r="L191" s="14">
        <v>40.19</v>
      </c>
      <c r="M191" s="14">
        <v>27</v>
      </c>
      <c r="N191" s="14">
        <v>28.94</v>
      </c>
      <c r="O191" s="14">
        <v>3.49</v>
      </c>
      <c r="P191" s="14">
        <v>685</v>
      </c>
      <c r="Q191" s="14">
        <v>70</v>
      </c>
      <c r="R191" s="14" t="s">
        <v>1598</v>
      </c>
      <c r="S191" s="14" t="s">
        <v>1599</v>
      </c>
      <c r="T191" s="14" t="s">
        <v>900</v>
      </c>
      <c r="U191" s="14" t="s">
        <v>915</v>
      </c>
      <c r="V191" s="14"/>
      <c r="W191" s="14"/>
      <c r="X191" s="14"/>
      <c r="Y191" s="14"/>
      <c r="Z191" s="14" t="s">
        <v>915</v>
      </c>
      <c r="AA191" s="14"/>
      <c r="AB191" s="67">
        <v>43418</v>
      </c>
      <c r="AC191" s="67">
        <v>43418</v>
      </c>
      <c r="AD191" s="14" t="s">
        <v>1294</v>
      </c>
      <c r="AE191" s="14" t="s">
        <v>1819</v>
      </c>
      <c r="AF191" s="14" t="s">
        <v>915</v>
      </c>
      <c r="AG191" s="14"/>
      <c r="AH191" s="14" t="str">
        <f t="shared" si="15"/>
        <v>Standard</v>
      </c>
      <c r="AI191" s="14">
        <f t="shared" si="16"/>
        <v>1.1666666666666667</v>
      </c>
      <c r="AJ191" s="14">
        <f t="shared" si="17"/>
        <v>0</v>
      </c>
      <c r="AK191" s="14">
        <f t="shared" si="18"/>
        <v>0</v>
      </c>
      <c r="AL191" s="68">
        <f t="shared" si="19"/>
        <v>0</v>
      </c>
    </row>
    <row r="192" spans="2:38" hidden="1" x14ac:dyDescent="0.3">
      <c r="B192" s="14">
        <v>2329848</v>
      </c>
      <c r="C192" s="14" t="s">
        <v>95</v>
      </c>
      <c r="D192" s="14" t="s">
        <v>1820</v>
      </c>
      <c r="E192" s="14" t="s">
        <v>1820</v>
      </c>
      <c r="F192" s="14"/>
      <c r="G192" s="14">
        <v>1</v>
      </c>
      <c r="H192" s="14" t="s">
        <v>1305</v>
      </c>
      <c r="I192" s="14"/>
      <c r="J192" s="14"/>
      <c r="K192" s="14">
        <v>7.3</v>
      </c>
      <c r="L192" s="14">
        <v>40.19</v>
      </c>
      <c r="M192" s="14">
        <v>27</v>
      </c>
      <c r="N192" s="14">
        <v>28.94</v>
      </c>
      <c r="O192" s="14">
        <v>3.49</v>
      </c>
      <c r="P192" s="14">
        <v>685</v>
      </c>
      <c r="Q192" s="14">
        <v>70</v>
      </c>
      <c r="R192" s="14" t="s">
        <v>1598</v>
      </c>
      <c r="S192" s="14" t="s">
        <v>1599</v>
      </c>
      <c r="T192" s="14" t="s">
        <v>900</v>
      </c>
      <c r="U192" s="14" t="s">
        <v>915</v>
      </c>
      <c r="V192" s="14"/>
      <c r="W192" s="14"/>
      <c r="X192" s="14"/>
      <c r="Y192" s="14"/>
      <c r="Z192" s="14" t="s">
        <v>915</v>
      </c>
      <c r="AA192" s="14"/>
      <c r="AB192" s="67">
        <v>43418</v>
      </c>
      <c r="AC192" s="67">
        <v>43418</v>
      </c>
      <c r="AD192" s="14" t="s">
        <v>1294</v>
      </c>
      <c r="AE192" s="14" t="s">
        <v>1821</v>
      </c>
      <c r="AF192" s="14" t="s">
        <v>915</v>
      </c>
      <c r="AG192" s="14"/>
      <c r="AH192" s="14" t="str">
        <f t="shared" si="15"/>
        <v>Standard</v>
      </c>
      <c r="AI192" s="14">
        <f t="shared" si="16"/>
        <v>1.1666666666666667</v>
      </c>
      <c r="AJ192" s="14">
        <f t="shared" si="17"/>
        <v>0</v>
      </c>
      <c r="AK192" s="14">
        <f t="shared" si="18"/>
        <v>0</v>
      </c>
      <c r="AL192" s="68">
        <f t="shared" si="19"/>
        <v>0</v>
      </c>
    </row>
    <row r="193" spans="2:38" hidden="1" x14ac:dyDescent="0.3">
      <c r="B193" s="14">
        <v>2225226</v>
      </c>
      <c r="C193" s="14" t="s">
        <v>95</v>
      </c>
      <c r="D193" s="14" t="s">
        <v>1822</v>
      </c>
      <c r="E193" s="14" t="s">
        <v>1822</v>
      </c>
      <c r="F193" s="14"/>
      <c r="G193" s="14">
        <v>48231014618</v>
      </c>
      <c r="H193" s="14" t="s">
        <v>1305</v>
      </c>
      <c r="I193" s="14"/>
      <c r="J193" s="14"/>
      <c r="K193" s="14">
        <v>7.3</v>
      </c>
      <c r="L193" s="14">
        <v>40.19</v>
      </c>
      <c r="M193" s="14">
        <v>27</v>
      </c>
      <c r="N193" s="14">
        <v>28.94</v>
      </c>
      <c r="O193" s="14">
        <v>3.49</v>
      </c>
      <c r="P193" s="14">
        <v>685</v>
      </c>
      <c r="Q193" s="14">
        <v>57</v>
      </c>
      <c r="R193" s="14" t="s">
        <v>1582</v>
      </c>
      <c r="S193" s="14" t="s">
        <v>1612</v>
      </c>
      <c r="T193" s="14" t="s">
        <v>900</v>
      </c>
      <c r="U193" s="14" t="s">
        <v>915</v>
      </c>
      <c r="V193" s="14"/>
      <c r="W193" s="14"/>
      <c r="X193" s="14"/>
      <c r="Y193" s="14"/>
      <c r="Z193" s="14" t="s">
        <v>915</v>
      </c>
      <c r="AA193" s="14"/>
      <c r="AB193" s="67">
        <v>41964</v>
      </c>
      <c r="AC193" s="67">
        <v>41960</v>
      </c>
      <c r="AD193" s="14" t="s">
        <v>1294</v>
      </c>
      <c r="AE193" s="14" t="s">
        <v>1823</v>
      </c>
      <c r="AF193" s="14" t="s">
        <v>915</v>
      </c>
      <c r="AG193" s="14"/>
      <c r="AH193" s="14" t="str">
        <f t="shared" si="15"/>
        <v>Standard</v>
      </c>
      <c r="AI193" s="14">
        <f t="shared" si="16"/>
        <v>0.95</v>
      </c>
      <c r="AJ193" s="14">
        <f t="shared" si="17"/>
        <v>0</v>
      </c>
      <c r="AK193" s="14">
        <f t="shared" si="18"/>
        <v>0</v>
      </c>
      <c r="AL193" s="68">
        <f t="shared" si="19"/>
        <v>0</v>
      </c>
    </row>
    <row r="194" spans="2:38" hidden="1" x14ac:dyDescent="0.3">
      <c r="B194" s="14">
        <v>2297396</v>
      </c>
      <c r="C194" s="14" t="s">
        <v>95</v>
      </c>
      <c r="D194" s="14" t="s">
        <v>1824</v>
      </c>
      <c r="E194" s="14" t="s">
        <v>1824</v>
      </c>
      <c r="F194" s="14"/>
      <c r="G194" s="14">
        <v>1</v>
      </c>
      <c r="H194" s="14" t="s">
        <v>1305</v>
      </c>
      <c r="I194" s="14"/>
      <c r="J194" s="14"/>
      <c r="K194" s="14">
        <v>7.3</v>
      </c>
      <c r="L194" s="14">
        <v>40.19</v>
      </c>
      <c r="M194" s="14">
        <v>27</v>
      </c>
      <c r="N194" s="14">
        <v>28.94</v>
      </c>
      <c r="O194" s="14">
        <v>3.49</v>
      </c>
      <c r="P194" s="14">
        <v>685</v>
      </c>
      <c r="Q194" s="14">
        <v>70</v>
      </c>
      <c r="R194" s="14" t="s">
        <v>1598</v>
      </c>
      <c r="S194" s="14" t="s">
        <v>1605</v>
      </c>
      <c r="T194" s="14" t="s">
        <v>900</v>
      </c>
      <c r="U194" s="14" t="s">
        <v>915</v>
      </c>
      <c r="V194" s="14"/>
      <c r="W194" s="14"/>
      <c r="X194" s="14"/>
      <c r="Y194" s="14"/>
      <c r="Z194" s="14" t="s">
        <v>915</v>
      </c>
      <c r="AA194" s="14"/>
      <c r="AB194" s="67">
        <v>42755</v>
      </c>
      <c r="AC194" s="67">
        <v>42755</v>
      </c>
      <c r="AD194" s="14" t="s">
        <v>1294</v>
      </c>
      <c r="AE194" s="14" t="s">
        <v>1825</v>
      </c>
      <c r="AF194" s="14" t="s">
        <v>915</v>
      </c>
      <c r="AG194" s="14"/>
      <c r="AH194" s="14" t="str">
        <f t="shared" si="15"/>
        <v>Standard</v>
      </c>
      <c r="AI194" s="14">
        <f t="shared" si="16"/>
        <v>1.1666666666666667</v>
      </c>
      <c r="AJ194" s="14">
        <f t="shared" si="17"/>
        <v>0</v>
      </c>
      <c r="AK194" s="14">
        <f t="shared" si="18"/>
        <v>0</v>
      </c>
      <c r="AL194" s="68">
        <f t="shared" si="19"/>
        <v>0</v>
      </c>
    </row>
    <row r="195" spans="2:38" hidden="1" x14ac:dyDescent="0.3">
      <c r="B195" s="14">
        <v>2216729</v>
      </c>
      <c r="C195" s="14" t="s">
        <v>95</v>
      </c>
      <c r="D195" s="14" t="s">
        <v>1826</v>
      </c>
      <c r="E195" s="14" t="s">
        <v>1826</v>
      </c>
      <c r="F195" s="14"/>
      <c r="G195" s="73">
        <v>4.82310137580482E+22</v>
      </c>
      <c r="H195" s="14" t="s">
        <v>119</v>
      </c>
      <c r="I195" s="14"/>
      <c r="J195" s="14"/>
      <c r="K195" s="14">
        <v>7.3</v>
      </c>
      <c r="L195" s="14">
        <v>38.69</v>
      </c>
      <c r="M195" s="14">
        <v>27</v>
      </c>
      <c r="N195" s="14">
        <v>30</v>
      </c>
      <c r="O195" s="14">
        <v>4.3</v>
      </c>
      <c r="P195" s="14">
        <v>556</v>
      </c>
      <c r="Q195" s="14">
        <v>58</v>
      </c>
      <c r="R195" s="14" t="s">
        <v>1598</v>
      </c>
      <c r="S195" s="14" t="s">
        <v>1615</v>
      </c>
      <c r="T195" s="14" t="s">
        <v>900</v>
      </c>
      <c r="U195" s="14" t="s">
        <v>915</v>
      </c>
      <c r="V195" s="14"/>
      <c r="W195" s="14"/>
      <c r="X195" s="14"/>
      <c r="Y195" s="14">
        <v>4.43</v>
      </c>
      <c r="Z195" s="14" t="s">
        <v>915</v>
      </c>
      <c r="AA195" s="14"/>
      <c r="AB195" s="67">
        <v>41873</v>
      </c>
      <c r="AC195" s="67">
        <v>41848</v>
      </c>
      <c r="AD195" s="14" t="s">
        <v>1294</v>
      </c>
      <c r="AE195" s="14" t="s">
        <v>1827</v>
      </c>
      <c r="AF195" s="14" t="s">
        <v>912</v>
      </c>
      <c r="AG195" s="14"/>
      <c r="AH195" s="14" t="str">
        <f t="shared" si="15"/>
        <v>Standard</v>
      </c>
      <c r="AI195" s="14">
        <f t="shared" si="16"/>
        <v>0.96666666666666667</v>
      </c>
      <c r="AJ195" s="14">
        <f t="shared" si="17"/>
        <v>0</v>
      </c>
      <c r="AK195" s="14">
        <f t="shared" si="18"/>
        <v>0</v>
      </c>
      <c r="AL195" s="68">
        <f t="shared" si="19"/>
        <v>0</v>
      </c>
    </row>
    <row r="196" spans="2:38" hidden="1" x14ac:dyDescent="0.3">
      <c r="B196" s="14">
        <v>2289158</v>
      </c>
      <c r="C196" s="14" t="s">
        <v>95</v>
      </c>
      <c r="D196" s="14" t="s">
        <v>1828</v>
      </c>
      <c r="E196" s="14" t="s">
        <v>1828</v>
      </c>
      <c r="F196" s="14"/>
      <c r="G196" s="14">
        <v>1</v>
      </c>
      <c r="H196" s="14" t="s">
        <v>119</v>
      </c>
      <c r="I196" s="14"/>
      <c r="J196" s="14"/>
      <c r="K196" s="14">
        <v>7.3</v>
      </c>
      <c r="L196" s="14">
        <v>38.69</v>
      </c>
      <c r="M196" s="14">
        <v>27</v>
      </c>
      <c r="N196" s="14">
        <v>30</v>
      </c>
      <c r="O196" s="14">
        <v>4.3</v>
      </c>
      <c r="P196" s="14">
        <v>556</v>
      </c>
      <c r="Q196" s="14">
        <v>57</v>
      </c>
      <c r="R196" s="14" t="s">
        <v>1582</v>
      </c>
      <c r="S196" s="14" t="s">
        <v>1615</v>
      </c>
      <c r="T196" s="14" t="s">
        <v>900</v>
      </c>
      <c r="U196" s="14" t="s">
        <v>915</v>
      </c>
      <c r="V196" s="14"/>
      <c r="W196" s="14"/>
      <c r="X196" s="14"/>
      <c r="Y196" s="14"/>
      <c r="Z196" s="14" t="s">
        <v>915</v>
      </c>
      <c r="AA196" s="14"/>
      <c r="AB196" s="67">
        <v>42771</v>
      </c>
      <c r="AC196" s="67">
        <v>42755</v>
      </c>
      <c r="AD196" s="14" t="s">
        <v>1294</v>
      </c>
      <c r="AE196" s="14" t="s">
        <v>1829</v>
      </c>
      <c r="AF196" s="14" t="s">
        <v>915</v>
      </c>
      <c r="AG196" s="14"/>
      <c r="AH196" s="14" t="str">
        <f t="shared" si="15"/>
        <v>Standard</v>
      </c>
      <c r="AI196" s="14">
        <f t="shared" si="16"/>
        <v>0.95</v>
      </c>
      <c r="AJ196" s="14">
        <f t="shared" si="17"/>
        <v>0</v>
      </c>
      <c r="AK196" s="14">
        <f t="shared" si="18"/>
        <v>0</v>
      </c>
      <c r="AL196" s="68">
        <f t="shared" si="19"/>
        <v>0</v>
      </c>
    </row>
    <row r="197" spans="2:38" hidden="1" x14ac:dyDescent="0.3">
      <c r="B197" s="14">
        <v>2265533</v>
      </c>
      <c r="C197" s="14" t="s">
        <v>96</v>
      </c>
      <c r="D197" s="14" t="s">
        <v>1845</v>
      </c>
      <c r="E197" s="14" t="s">
        <v>1845</v>
      </c>
      <c r="F197" s="14"/>
      <c r="G197" s="14">
        <v>8</v>
      </c>
      <c r="H197" s="14" t="s">
        <v>119</v>
      </c>
      <c r="I197" s="14"/>
      <c r="J197" s="14"/>
      <c r="K197" s="14">
        <v>7.4</v>
      </c>
      <c r="L197" s="14">
        <v>38</v>
      </c>
      <c r="M197" s="14">
        <v>27</v>
      </c>
      <c r="N197" s="14">
        <v>31</v>
      </c>
      <c r="O197" s="14">
        <v>3.93</v>
      </c>
      <c r="P197" s="14">
        <v>608</v>
      </c>
      <c r="Q197" s="14">
        <v>72</v>
      </c>
      <c r="R197" s="14" t="s">
        <v>1831</v>
      </c>
      <c r="S197" s="14" t="s">
        <v>1592</v>
      </c>
      <c r="T197" s="14" t="s">
        <v>900</v>
      </c>
      <c r="U197" s="14" t="s">
        <v>915</v>
      </c>
      <c r="V197" s="14"/>
      <c r="W197" s="14"/>
      <c r="X197" s="14"/>
      <c r="Y197" s="14"/>
      <c r="Z197" s="14" t="s">
        <v>915</v>
      </c>
      <c r="AA197" s="14"/>
      <c r="AB197" s="67">
        <v>42522</v>
      </c>
      <c r="AC197" s="67">
        <v>42488</v>
      </c>
      <c r="AD197" s="14" t="s">
        <v>1288</v>
      </c>
      <c r="AE197" s="14" t="s">
        <v>1846</v>
      </c>
      <c r="AF197" s="14" t="s">
        <v>915</v>
      </c>
      <c r="AG197" s="14"/>
      <c r="AH197" s="14" t="str">
        <f t="shared" si="15"/>
        <v>Standard</v>
      </c>
      <c r="AI197" s="14">
        <f t="shared" si="16"/>
        <v>1.2</v>
      </c>
      <c r="AJ197" s="14">
        <f t="shared" si="17"/>
        <v>0</v>
      </c>
      <c r="AK197" s="14">
        <f t="shared" si="18"/>
        <v>0</v>
      </c>
      <c r="AL197" s="68">
        <f t="shared" si="19"/>
        <v>0</v>
      </c>
    </row>
    <row r="198" spans="2:38" hidden="1" x14ac:dyDescent="0.3">
      <c r="B198" s="14">
        <v>2327898</v>
      </c>
      <c r="C198" s="14" t="s">
        <v>96</v>
      </c>
      <c r="D198" s="14" t="s">
        <v>1847</v>
      </c>
      <c r="E198" s="14" t="s">
        <v>1847</v>
      </c>
      <c r="F198" s="14"/>
      <c r="G198" s="69">
        <v>883000000000</v>
      </c>
      <c r="H198" s="14" t="s">
        <v>119</v>
      </c>
      <c r="I198" s="14"/>
      <c r="J198" s="14"/>
      <c r="K198" s="14">
        <v>7.3</v>
      </c>
      <c r="L198" s="14">
        <v>38</v>
      </c>
      <c r="M198" s="14">
        <v>27</v>
      </c>
      <c r="N198" s="14">
        <v>31</v>
      </c>
      <c r="O198" s="14">
        <v>3.93</v>
      </c>
      <c r="P198" s="14">
        <v>608</v>
      </c>
      <c r="Q198" s="14">
        <v>75</v>
      </c>
      <c r="R198" s="14" t="s">
        <v>1848</v>
      </c>
      <c r="S198" s="14" t="s">
        <v>1615</v>
      </c>
      <c r="T198" s="14" t="s">
        <v>900</v>
      </c>
      <c r="U198" s="14" t="s">
        <v>915</v>
      </c>
      <c r="V198" s="14"/>
      <c r="W198" s="14"/>
      <c r="X198" s="14" t="s">
        <v>915</v>
      </c>
      <c r="Y198" s="14"/>
      <c r="Z198" s="14" t="s">
        <v>912</v>
      </c>
      <c r="AA198" s="14" t="s">
        <v>1849</v>
      </c>
      <c r="AB198" s="67">
        <v>43395</v>
      </c>
      <c r="AC198" s="67">
        <v>43369</v>
      </c>
      <c r="AD198" s="14" t="s">
        <v>1288</v>
      </c>
      <c r="AE198" s="14" t="s">
        <v>1850</v>
      </c>
      <c r="AF198" s="14" t="s">
        <v>915</v>
      </c>
      <c r="AG198" s="14"/>
      <c r="AH198" s="14" t="str">
        <f t="shared" si="15"/>
        <v>Standard</v>
      </c>
      <c r="AI198" s="14">
        <f t="shared" si="16"/>
        <v>1.25</v>
      </c>
      <c r="AJ198" s="14">
        <f t="shared" si="17"/>
        <v>0</v>
      </c>
      <c r="AK198" s="14">
        <f t="shared" si="18"/>
        <v>0</v>
      </c>
      <c r="AL198" s="68">
        <f t="shared" si="19"/>
        <v>0</v>
      </c>
    </row>
    <row r="199" spans="2:38" hidden="1" x14ac:dyDescent="0.3">
      <c r="B199" s="14">
        <v>2327899</v>
      </c>
      <c r="C199" s="14" t="s">
        <v>96</v>
      </c>
      <c r="D199" s="14" t="s">
        <v>1851</v>
      </c>
      <c r="E199" s="14" t="s">
        <v>1851</v>
      </c>
      <c r="F199" s="14"/>
      <c r="G199" s="69">
        <v>883000000000</v>
      </c>
      <c r="H199" s="14" t="s">
        <v>119</v>
      </c>
      <c r="I199" s="14"/>
      <c r="J199" s="14"/>
      <c r="K199" s="14">
        <v>7.3</v>
      </c>
      <c r="L199" s="14">
        <v>38</v>
      </c>
      <c r="M199" s="14">
        <v>27</v>
      </c>
      <c r="N199" s="14">
        <v>31</v>
      </c>
      <c r="O199" s="14">
        <v>3.93</v>
      </c>
      <c r="P199" s="14">
        <v>608</v>
      </c>
      <c r="Q199" s="14">
        <v>75</v>
      </c>
      <c r="R199" s="14" t="s">
        <v>1848</v>
      </c>
      <c r="S199" s="14" t="s">
        <v>1615</v>
      </c>
      <c r="T199" s="14" t="s">
        <v>900</v>
      </c>
      <c r="U199" s="14" t="s">
        <v>915</v>
      </c>
      <c r="V199" s="14"/>
      <c r="W199" s="14"/>
      <c r="X199" s="14" t="s">
        <v>915</v>
      </c>
      <c r="Y199" s="14"/>
      <c r="Z199" s="14" t="s">
        <v>912</v>
      </c>
      <c r="AA199" s="14" t="s">
        <v>1852</v>
      </c>
      <c r="AB199" s="67">
        <v>43395</v>
      </c>
      <c r="AC199" s="67">
        <v>43369</v>
      </c>
      <c r="AD199" s="14" t="s">
        <v>1288</v>
      </c>
      <c r="AE199" s="14" t="s">
        <v>1853</v>
      </c>
      <c r="AF199" s="14" t="s">
        <v>915</v>
      </c>
      <c r="AG199" s="14"/>
      <c r="AH199" s="14" t="str">
        <f t="shared" si="15"/>
        <v>Standard</v>
      </c>
      <c r="AI199" s="14">
        <f t="shared" si="16"/>
        <v>1.25</v>
      </c>
      <c r="AJ199" s="14">
        <f t="shared" si="17"/>
        <v>0</v>
      </c>
      <c r="AK199" s="14">
        <f t="shared" si="18"/>
        <v>0</v>
      </c>
      <c r="AL199" s="68">
        <f t="shared" si="19"/>
        <v>0</v>
      </c>
    </row>
    <row r="200" spans="2:38" hidden="1" x14ac:dyDescent="0.3">
      <c r="B200" s="14">
        <v>2265521</v>
      </c>
      <c r="C200" s="14" t="s">
        <v>96</v>
      </c>
      <c r="D200" s="14" t="s">
        <v>1854</v>
      </c>
      <c r="E200" s="14" t="s">
        <v>1854</v>
      </c>
      <c r="F200" s="14"/>
      <c r="G200" s="14">
        <v>8</v>
      </c>
      <c r="H200" s="14" t="s">
        <v>119</v>
      </c>
      <c r="I200" s="14"/>
      <c r="J200" s="14"/>
      <c r="K200" s="14">
        <v>7.3</v>
      </c>
      <c r="L200" s="14">
        <v>38</v>
      </c>
      <c r="M200" s="14">
        <v>27</v>
      </c>
      <c r="N200" s="14">
        <v>30</v>
      </c>
      <c r="O200" s="14">
        <v>3.93</v>
      </c>
      <c r="P200" s="14">
        <v>608</v>
      </c>
      <c r="Q200" s="14">
        <v>66</v>
      </c>
      <c r="R200" s="14" t="s">
        <v>1831</v>
      </c>
      <c r="S200" s="14" t="s">
        <v>1592</v>
      </c>
      <c r="T200" s="14" t="s">
        <v>900</v>
      </c>
      <c r="U200" s="14" t="s">
        <v>915</v>
      </c>
      <c r="V200" s="14"/>
      <c r="W200" s="14"/>
      <c r="X200" s="14"/>
      <c r="Y200" s="14"/>
      <c r="Z200" s="14" t="s">
        <v>912</v>
      </c>
      <c r="AA200" s="14" t="s">
        <v>1855</v>
      </c>
      <c r="AB200" s="67">
        <v>42522</v>
      </c>
      <c r="AC200" s="67">
        <v>42488</v>
      </c>
      <c r="AD200" s="14" t="s">
        <v>1288</v>
      </c>
      <c r="AE200" s="14" t="s">
        <v>1856</v>
      </c>
      <c r="AF200" s="14" t="s">
        <v>915</v>
      </c>
      <c r="AG200" s="14"/>
      <c r="AH200" s="14" t="str">
        <f t="shared" si="15"/>
        <v>Standard</v>
      </c>
      <c r="AI200" s="14">
        <f t="shared" si="16"/>
        <v>1.1000000000000001</v>
      </c>
      <c r="AJ200" s="14">
        <f t="shared" si="17"/>
        <v>0</v>
      </c>
      <c r="AK200" s="14">
        <f t="shared" si="18"/>
        <v>0</v>
      </c>
      <c r="AL200" s="68">
        <f t="shared" si="19"/>
        <v>0</v>
      </c>
    </row>
    <row r="201" spans="2:38" hidden="1" x14ac:dyDescent="0.3">
      <c r="B201" s="14">
        <v>2265522</v>
      </c>
      <c r="C201" s="14" t="s">
        <v>96</v>
      </c>
      <c r="D201" s="14" t="s">
        <v>1857</v>
      </c>
      <c r="E201" s="14" t="s">
        <v>1857</v>
      </c>
      <c r="F201" s="14"/>
      <c r="G201" s="14">
        <v>8</v>
      </c>
      <c r="H201" s="14" t="s">
        <v>119</v>
      </c>
      <c r="I201" s="14"/>
      <c r="J201" s="14"/>
      <c r="K201" s="14">
        <v>7.3</v>
      </c>
      <c r="L201" s="14">
        <v>38</v>
      </c>
      <c r="M201" s="14">
        <v>27</v>
      </c>
      <c r="N201" s="14">
        <v>30</v>
      </c>
      <c r="O201" s="14">
        <v>3.93</v>
      </c>
      <c r="P201" s="14">
        <v>608</v>
      </c>
      <c r="Q201" s="14">
        <v>66</v>
      </c>
      <c r="R201" s="14" t="s">
        <v>1831</v>
      </c>
      <c r="S201" s="14" t="s">
        <v>1592</v>
      </c>
      <c r="T201" s="14" t="s">
        <v>900</v>
      </c>
      <c r="U201" s="14" t="s">
        <v>915</v>
      </c>
      <c r="V201" s="14"/>
      <c r="W201" s="14"/>
      <c r="X201" s="14"/>
      <c r="Y201" s="14"/>
      <c r="Z201" s="14" t="s">
        <v>912</v>
      </c>
      <c r="AA201" s="14" t="s">
        <v>1858</v>
      </c>
      <c r="AB201" s="67">
        <v>42522</v>
      </c>
      <c r="AC201" s="67">
        <v>42488</v>
      </c>
      <c r="AD201" s="14" t="s">
        <v>1288</v>
      </c>
      <c r="AE201" s="14" t="s">
        <v>1859</v>
      </c>
      <c r="AF201" s="14" t="s">
        <v>915</v>
      </c>
      <c r="AG201" s="14"/>
      <c r="AH201" s="14" t="str">
        <f t="shared" si="15"/>
        <v>Standard</v>
      </c>
      <c r="AI201" s="14">
        <f t="shared" si="16"/>
        <v>1.1000000000000001</v>
      </c>
      <c r="AJ201" s="14">
        <f t="shared" si="17"/>
        <v>0</v>
      </c>
      <c r="AK201" s="14">
        <f t="shared" si="18"/>
        <v>0</v>
      </c>
      <c r="AL201" s="68">
        <f t="shared" si="19"/>
        <v>0</v>
      </c>
    </row>
    <row r="202" spans="2:38" hidden="1" x14ac:dyDescent="0.3">
      <c r="B202" s="14">
        <v>2265526</v>
      </c>
      <c r="C202" s="14" t="s">
        <v>96</v>
      </c>
      <c r="D202" s="14" t="s">
        <v>1860</v>
      </c>
      <c r="E202" s="14" t="s">
        <v>1860</v>
      </c>
      <c r="F202" s="14"/>
      <c r="G202" s="14">
        <v>8</v>
      </c>
      <c r="H202" s="14" t="s">
        <v>119</v>
      </c>
      <c r="I202" s="14"/>
      <c r="J202" s="14"/>
      <c r="K202" s="14">
        <v>7.3</v>
      </c>
      <c r="L202" s="14">
        <v>38</v>
      </c>
      <c r="M202" s="14">
        <v>27</v>
      </c>
      <c r="N202" s="14">
        <v>30</v>
      </c>
      <c r="O202" s="14">
        <v>3.93</v>
      </c>
      <c r="P202" s="14">
        <v>608</v>
      </c>
      <c r="Q202" s="14">
        <v>75</v>
      </c>
      <c r="R202" s="14" t="s">
        <v>1831</v>
      </c>
      <c r="S202" s="14" t="s">
        <v>1592</v>
      </c>
      <c r="T202" s="14" t="s">
        <v>900</v>
      </c>
      <c r="U202" s="14" t="s">
        <v>915</v>
      </c>
      <c r="V202" s="14"/>
      <c r="W202" s="14"/>
      <c r="X202" s="14"/>
      <c r="Y202" s="14"/>
      <c r="Z202" s="14" t="s">
        <v>912</v>
      </c>
      <c r="AA202" s="14" t="s">
        <v>1861</v>
      </c>
      <c r="AB202" s="67">
        <v>42522</v>
      </c>
      <c r="AC202" s="67">
        <v>42488</v>
      </c>
      <c r="AD202" s="14" t="s">
        <v>1288</v>
      </c>
      <c r="AE202" s="14" t="s">
        <v>1862</v>
      </c>
      <c r="AF202" s="14" t="s">
        <v>915</v>
      </c>
      <c r="AG202" s="14"/>
      <c r="AH202" s="14" t="str">
        <f t="shared" si="15"/>
        <v>Standard</v>
      </c>
      <c r="AI202" s="14">
        <f t="shared" si="16"/>
        <v>1.25</v>
      </c>
      <c r="AJ202" s="14">
        <f t="shared" si="17"/>
        <v>0</v>
      </c>
      <c r="AK202" s="14">
        <f t="shared" si="18"/>
        <v>0</v>
      </c>
      <c r="AL202" s="68">
        <f t="shared" si="19"/>
        <v>0</v>
      </c>
    </row>
    <row r="203" spans="2:38" hidden="1" x14ac:dyDescent="0.3">
      <c r="B203" s="14">
        <v>2265527</v>
      </c>
      <c r="C203" s="14" t="s">
        <v>96</v>
      </c>
      <c r="D203" s="14" t="s">
        <v>1863</v>
      </c>
      <c r="E203" s="14" t="s">
        <v>1863</v>
      </c>
      <c r="F203" s="14"/>
      <c r="G203" s="14">
        <v>8</v>
      </c>
      <c r="H203" s="14" t="s">
        <v>119</v>
      </c>
      <c r="I203" s="14"/>
      <c r="J203" s="14"/>
      <c r="K203" s="14">
        <v>7.3</v>
      </c>
      <c r="L203" s="14">
        <v>38</v>
      </c>
      <c r="M203" s="14">
        <v>27</v>
      </c>
      <c r="N203" s="14">
        <v>30</v>
      </c>
      <c r="O203" s="14">
        <v>3.93</v>
      </c>
      <c r="P203" s="14">
        <v>608</v>
      </c>
      <c r="Q203" s="14">
        <v>75</v>
      </c>
      <c r="R203" s="14" t="s">
        <v>1831</v>
      </c>
      <c r="S203" s="14" t="s">
        <v>1592</v>
      </c>
      <c r="T203" s="14" t="s">
        <v>900</v>
      </c>
      <c r="U203" s="14" t="s">
        <v>915</v>
      </c>
      <c r="V203" s="14"/>
      <c r="W203" s="14"/>
      <c r="X203" s="14"/>
      <c r="Y203" s="14"/>
      <c r="Z203" s="14" t="s">
        <v>912</v>
      </c>
      <c r="AA203" s="14" t="s">
        <v>1861</v>
      </c>
      <c r="AB203" s="67">
        <v>42522</v>
      </c>
      <c r="AC203" s="67">
        <v>42488</v>
      </c>
      <c r="AD203" s="14" t="s">
        <v>1288</v>
      </c>
      <c r="AE203" s="14" t="s">
        <v>1864</v>
      </c>
      <c r="AF203" s="14" t="s">
        <v>915</v>
      </c>
      <c r="AG203" s="14"/>
      <c r="AH203" s="14" t="str">
        <f t="shared" si="15"/>
        <v>Standard</v>
      </c>
      <c r="AI203" s="14">
        <f t="shared" si="16"/>
        <v>1.25</v>
      </c>
      <c r="AJ203" s="14">
        <f t="shared" si="17"/>
        <v>0</v>
      </c>
      <c r="AK203" s="14">
        <f t="shared" si="18"/>
        <v>0</v>
      </c>
      <c r="AL203" s="68">
        <f t="shared" si="19"/>
        <v>0</v>
      </c>
    </row>
    <row r="204" spans="2:38" hidden="1" x14ac:dyDescent="0.3">
      <c r="B204" s="14">
        <v>2265534</v>
      </c>
      <c r="C204" s="14" t="s">
        <v>96</v>
      </c>
      <c r="D204" s="14" t="s">
        <v>1865</v>
      </c>
      <c r="E204" s="14" t="s">
        <v>1865</v>
      </c>
      <c r="F204" s="14"/>
      <c r="G204" s="14">
        <v>8</v>
      </c>
      <c r="H204" s="14" t="s">
        <v>119</v>
      </c>
      <c r="I204" s="14"/>
      <c r="J204" s="14"/>
      <c r="K204" s="14">
        <v>7.4</v>
      </c>
      <c r="L204" s="14">
        <v>38</v>
      </c>
      <c r="M204" s="14">
        <v>27</v>
      </c>
      <c r="N204" s="14">
        <v>31</v>
      </c>
      <c r="O204" s="14">
        <v>3.93</v>
      </c>
      <c r="P204" s="14">
        <v>608</v>
      </c>
      <c r="Q204" s="14">
        <v>72</v>
      </c>
      <c r="R204" s="14" t="s">
        <v>1831</v>
      </c>
      <c r="S204" s="14" t="s">
        <v>1592</v>
      </c>
      <c r="T204" s="14" t="s">
        <v>900</v>
      </c>
      <c r="U204" s="14" t="s">
        <v>915</v>
      </c>
      <c r="V204" s="14"/>
      <c r="W204" s="14"/>
      <c r="X204" s="14"/>
      <c r="Y204" s="14"/>
      <c r="Z204" s="14" t="s">
        <v>915</v>
      </c>
      <c r="AA204" s="14"/>
      <c r="AB204" s="67">
        <v>42522</v>
      </c>
      <c r="AC204" s="67">
        <v>42488</v>
      </c>
      <c r="AD204" s="14" t="s">
        <v>1288</v>
      </c>
      <c r="AE204" s="14" t="s">
        <v>1866</v>
      </c>
      <c r="AF204" s="14" t="s">
        <v>915</v>
      </c>
      <c r="AG204" s="14"/>
      <c r="AH204" s="14" t="str">
        <f t="shared" si="15"/>
        <v>Standard</v>
      </c>
      <c r="AI204" s="14">
        <f t="shared" si="16"/>
        <v>1.2</v>
      </c>
      <c r="AJ204" s="14">
        <f t="shared" si="17"/>
        <v>0</v>
      </c>
      <c r="AK204" s="14">
        <f t="shared" si="18"/>
        <v>0</v>
      </c>
      <c r="AL204" s="68">
        <f t="shared" si="19"/>
        <v>0</v>
      </c>
    </row>
    <row r="205" spans="2:38" hidden="1" x14ac:dyDescent="0.3">
      <c r="B205" s="14">
        <v>2265535</v>
      </c>
      <c r="C205" s="14" t="s">
        <v>96</v>
      </c>
      <c r="D205" s="14" t="s">
        <v>1867</v>
      </c>
      <c r="E205" s="14" t="s">
        <v>1867</v>
      </c>
      <c r="F205" s="14"/>
      <c r="G205" s="14">
        <v>8</v>
      </c>
      <c r="H205" s="14" t="s">
        <v>119</v>
      </c>
      <c r="I205" s="14"/>
      <c r="J205" s="14"/>
      <c r="K205" s="14">
        <v>7.4</v>
      </c>
      <c r="L205" s="14">
        <v>38</v>
      </c>
      <c r="M205" s="14">
        <v>27</v>
      </c>
      <c r="N205" s="14">
        <v>31</v>
      </c>
      <c r="O205" s="14">
        <v>3.93</v>
      </c>
      <c r="P205" s="14">
        <v>608</v>
      </c>
      <c r="Q205" s="14">
        <v>72</v>
      </c>
      <c r="R205" s="14" t="s">
        <v>1831</v>
      </c>
      <c r="S205" s="14" t="s">
        <v>1592</v>
      </c>
      <c r="T205" s="14" t="s">
        <v>900</v>
      </c>
      <c r="U205" s="14" t="s">
        <v>915</v>
      </c>
      <c r="V205" s="14"/>
      <c r="W205" s="14"/>
      <c r="X205" s="14"/>
      <c r="Y205" s="14"/>
      <c r="Z205" s="14" t="s">
        <v>915</v>
      </c>
      <c r="AA205" s="14"/>
      <c r="AB205" s="67">
        <v>42522</v>
      </c>
      <c r="AC205" s="67">
        <v>42488</v>
      </c>
      <c r="AD205" s="14" t="s">
        <v>1288</v>
      </c>
      <c r="AE205" s="14" t="s">
        <v>1868</v>
      </c>
      <c r="AF205" s="14" t="s">
        <v>915</v>
      </c>
      <c r="AG205" s="14"/>
      <c r="AH205" s="14" t="str">
        <f t="shared" si="15"/>
        <v>Standard</v>
      </c>
      <c r="AI205" s="14">
        <f t="shared" si="16"/>
        <v>1.2</v>
      </c>
      <c r="AJ205" s="14">
        <f t="shared" si="17"/>
        <v>0</v>
      </c>
      <c r="AK205" s="14">
        <f t="shared" si="18"/>
        <v>0</v>
      </c>
      <c r="AL205" s="68">
        <f t="shared" si="19"/>
        <v>0</v>
      </c>
    </row>
    <row r="206" spans="2:38" hidden="1" x14ac:dyDescent="0.3">
      <c r="B206" s="14">
        <v>2327900</v>
      </c>
      <c r="C206" s="14" t="s">
        <v>96</v>
      </c>
      <c r="D206" s="14" t="s">
        <v>1869</v>
      </c>
      <c r="E206" s="14" t="s">
        <v>1869</v>
      </c>
      <c r="F206" s="14"/>
      <c r="G206" s="69">
        <v>883000000000</v>
      </c>
      <c r="H206" s="14" t="s">
        <v>119</v>
      </c>
      <c r="I206" s="14"/>
      <c r="J206" s="14"/>
      <c r="K206" s="14">
        <v>7.3</v>
      </c>
      <c r="L206" s="14">
        <v>38</v>
      </c>
      <c r="M206" s="14">
        <v>27</v>
      </c>
      <c r="N206" s="14">
        <v>31</v>
      </c>
      <c r="O206" s="14">
        <v>3.93</v>
      </c>
      <c r="P206" s="14">
        <v>608</v>
      </c>
      <c r="Q206" s="14">
        <v>75</v>
      </c>
      <c r="R206" s="14" t="s">
        <v>1848</v>
      </c>
      <c r="S206" s="14" t="s">
        <v>1615</v>
      </c>
      <c r="T206" s="14" t="s">
        <v>900</v>
      </c>
      <c r="U206" s="14" t="s">
        <v>912</v>
      </c>
      <c r="V206" s="14" t="s">
        <v>1870</v>
      </c>
      <c r="W206" s="14" t="s">
        <v>1871</v>
      </c>
      <c r="X206" s="14" t="s">
        <v>915</v>
      </c>
      <c r="Y206" s="14"/>
      <c r="Z206" s="14" t="s">
        <v>912</v>
      </c>
      <c r="AA206" s="14" t="s">
        <v>1872</v>
      </c>
      <c r="AB206" s="67">
        <v>43395</v>
      </c>
      <c r="AC206" s="67">
        <v>43369</v>
      </c>
      <c r="AD206" s="14" t="s">
        <v>1288</v>
      </c>
      <c r="AE206" s="14" t="s">
        <v>1873</v>
      </c>
      <c r="AF206" s="14" t="s">
        <v>915</v>
      </c>
      <c r="AG206" s="14"/>
      <c r="AH206" s="14" t="str">
        <f t="shared" si="15"/>
        <v>Standard</v>
      </c>
      <c r="AI206" s="14">
        <f t="shared" si="16"/>
        <v>1.25</v>
      </c>
      <c r="AJ206" s="14">
        <f t="shared" si="17"/>
        <v>0</v>
      </c>
      <c r="AK206" s="14">
        <f t="shared" si="18"/>
        <v>0</v>
      </c>
      <c r="AL206" s="68">
        <f t="shared" si="19"/>
        <v>0</v>
      </c>
    </row>
    <row r="207" spans="2:38" hidden="1" x14ac:dyDescent="0.3">
      <c r="B207" s="14">
        <v>2265539</v>
      </c>
      <c r="C207" s="14" t="s">
        <v>96</v>
      </c>
      <c r="D207" s="14" t="s">
        <v>1874</v>
      </c>
      <c r="E207" s="14" t="s">
        <v>1874</v>
      </c>
      <c r="F207" s="14"/>
      <c r="G207" s="14">
        <v>8</v>
      </c>
      <c r="H207" s="14" t="s">
        <v>119</v>
      </c>
      <c r="I207" s="14"/>
      <c r="J207" s="14"/>
      <c r="K207" s="14">
        <v>8.8000000000000007</v>
      </c>
      <c r="L207" s="14">
        <v>45</v>
      </c>
      <c r="M207" s="14">
        <v>29</v>
      </c>
      <c r="N207" s="14">
        <v>32</v>
      </c>
      <c r="O207" s="14">
        <v>3.93</v>
      </c>
      <c r="P207" s="14">
        <v>608</v>
      </c>
      <c r="Q207" s="14">
        <v>66</v>
      </c>
      <c r="R207" s="14" t="s">
        <v>1591</v>
      </c>
      <c r="S207" s="14" t="s">
        <v>1592</v>
      </c>
      <c r="T207" s="14" t="s">
        <v>900</v>
      </c>
      <c r="U207" s="14" t="s">
        <v>915</v>
      </c>
      <c r="V207" s="14"/>
      <c r="W207" s="14"/>
      <c r="X207" s="14"/>
      <c r="Y207" s="14"/>
      <c r="Z207" s="14" t="s">
        <v>912</v>
      </c>
      <c r="AA207" s="14" t="s">
        <v>1697</v>
      </c>
      <c r="AB207" s="67">
        <v>42522</v>
      </c>
      <c r="AC207" s="67">
        <v>42488</v>
      </c>
      <c r="AD207" s="14" t="s">
        <v>1288</v>
      </c>
      <c r="AE207" s="14" t="s">
        <v>1875</v>
      </c>
      <c r="AF207" s="14" t="s">
        <v>915</v>
      </c>
      <c r="AG207" s="14"/>
      <c r="AH207" s="14" t="str">
        <f t="shared" si="15"/>
        <v>Standard</v>
      </c>
      <c r="AI207" s="14">
        <f t="shared" si="16"/>
        <v>1.1000000000000001</v>
      </c>
      <c r="AJ207" s="14">
        <f t="shared" si="17"/>
        <v>0</v>
      </c>
      <c r="AK207" s="14">
        <f t="shared" si="18"/>
        <v>0</v>
      </c>
      <c r="AL207" s="68">
        <f t="shared" si="19"/>
        <v>0</v>
      </c>
    </row>
    <row r="208" spans="2:38" hidden="1" x14ac:dyDescent="0.3">
      <c r="B208" s="14">
        <v>2265540</v>
      </c>
      <c r="C208" s="14" t="s">
        <v>96</v>
      </c>
      <c r="D208" s="14" t="s">
        <v>1876</v>
      </c>
      <c r="E208" s="14" t="s">
        <v>1876</v>
      </c>
      <c r="F208" s="14"/>
      <c r="G208" s="14">
        <v>8</v>
      </c>
      <c r="H208" s="14" t="s">
        <v>119</v>
      </c>
      <c r="I208" s="14"/>
      <c r="J208" s="14"/>
      <c r="K208" s="14">
        <v>8.8000000000000007</v>
      </c>
      <c r="L208" s="14">
        <v>45</v>
      </c>
      <c r="M208" s="14">
        <v>29</v>
      </c>
      <c r="N208" s="14">
        <v>32</v>
      </c>
      <c r="O208" s="14">
        <v>3.93</v>
      </c>
      <c r="P208" s="14">
        <v>608</v>
      </c>
      <c r="Q208" s="14">
        <v>67</v>
      </c>
      <c r="R208" s="14" t="s">
        <v>1591</v>
      </c>
      <c r="S208" s="14" t="s">
        <v>1592</v>
      </c>
      <c r="T208" s="14" t="s">
        <v>900</v>
      </c>
      <c r="U208" s="14" t="s">
        <v>915</v>
      </c>
      <c r="V208" s="14"/>
      <c r="W208" s="14"/>
      <c r="X208" s="14"/>
      <c r="Y208" s="14"/>
      <c r="Z208" s="14" t="s">
        <v>912</v>
      </c>
      <c r="AA208" s="14" t="s">
        <v>1700</v>
      </c>
      <c r="AB208" s="67">
        <v>42522</v>
      </c>
      <c r="AC208" s="67">
        <v>42488</v>
      </c>
      <c r="AD208" s="14" t="s">
        <v>1288</v>
      </c>
      <c r="AE208" s="14" t="s">
        <v>1877</v>
      </c>
      <c r="AF208" s="14" t="s">
        <v>915</v>
      </c>
      <c r="AG208" s="14"/>
      <c r="AH208" s="14" t="str">
        <f t="shared" si="15"/>
        <v>Standard</v>
      </c>
      <c r="AI208" s="14">
        <f t="shared" si="16"/>
        <v>1.1166666666666667</v>
      </c>
      <c r="AJ208" s="14">
        <f t="shared" si="17"/>
        <v>0</v>
      </c>
      <c r="AK208" s="14">
        <f t="shared" si="18"/>
        <v>0</v>
      </c>
      <c r="AL208" s="68">
        <f t="shared" si="19"/>
        <v>0</v>
      </c>
    </row>
    <row r="209" spans="2:38" hidden="1" x14ac:dyDescent="0.3">
      <c r="B209" s="14">
        <v>2282546</v>
      </c>
      <c r="C209" s="14" t="s">
        <v>96</v>
      </c>
      <c r="D209" s="14" t="s">
        <v>1878</v>
      </c>
      <c r="E209" s="14" t="s">
        <v>1878</v>
      </c>
      <c r="F209" s="14"/>
      <c r="G209" s="69">
        <v>883000000000</v>
      </c>
      <c r="H209" s="14" t="s">
        <v>119</v>
      </c>
      <c r="I209" s="14"/>
      <c r="J209" s="14"/>
      <c r="K209" s="14">
        <v>9.1999999999999993</v>
      </c>
      <c r="L209" s="14">
        <v>41</v>
      </c>
      <c r="M209" s="14">
        <v>29</v>
      </c>
      <c r="N209" s="14">
        <v>33</v>
      </c>
      <c r="O209" s="14">
        <v>3.93</v>
      </c>
      <c r="P209" s="14">
        <v>608</v>
      </c>
      <c r="Q209" s="14">
        <v>76</v>
      </c>
      <c r="R209" s="14" t="s">
        <v>1591</v>
      </c>
      <c r="S209" s="14" t="s">
        <v>1703</v>
      </c>
      <c r="T209" s="14" t="s">
        <v>900</v>
      </c>
      <c r="U209" s="14" t="s">
        <v>915</v>
      </c>
      <c r="V209" s="14"/>
      <c r="W209" s="14"/>
      <c r="X209" s="14"/>
      <c r="Y209" s="14"/>
      <c r="Z209" s="14" t="s">
        <v>912</v>
      </c>
      <c r="AA209" s="14" t="s">
        <v>1704</v>
      </c>
      <c r="AB209" s="67">
        <v>42485</v>
      </c>
      <c r="AC209" s="67">
        <v>42670</v>
      </c>
      <c r="AD209" s="14" t="s">
        <v>1288</v>
      </c>
      <c r="AE209" s="14" t="s">
        <v>1879</v>
      </c>
      <c r="AF209" s="14" t="s">
        <v>915</v>
      </c>
      <c r="AG209" s="14"/>
      <c r="AH209" s="14" t="str">
        <f t="shared" si="15"/>
        <v>Standard</v>
      </c>
      <c r="AI209" s="14">
        <f t="shared" si="16"/>
        <v>1.2666666666666666</v>
      </c>
      <c r="AJ209" s="14">
        <f t="shared" si="17"/>
        <v>0</v>
      </c>
      <c r="AK209" s="14">
        <f t="shared" si="18"/>
        <v>0</v>
      </c>
      <c r="AL209" s="68">
        <f t="shared" si="19"/>
        <v>0</v>
      </c>
    </row>
    <row r="210" spans="2:38" hidden="1" x14ac:dyDescent="0.3">
      <c r="B210" s="14">
        <v>2282547</v>
      </c>
      <c r="C210" s="14" t="s">
        <v>96</v>
      </c>
      <c r="D210" s="14" t="s">
        <v>1880</v>
      </c>
      <c r="E210" s="14" t="s">
        <v>1880</v>
      </c>
      <c r="F210" s="14"/>
      <c r="G210" s="69">
        <v>883000000000</v>
      </c>
      <c r="H210" s="14" t="s">
        <v>119</v>
      </c>
      <c r="I210" s="14"/>
      <c r="J210" s="14"/>
      <c r="K210" s="14">
        <v>9.1999999999999993</v>
      </c>
      <c r="L210" s="14">
        <v>41</v>
      </c>
      <c r="M210" s="14">
        <v>29</v>
      </c>
      <c r="N210" s="14">
        <v>33</v>
      </c>
      <c r="O210" s="14">
        <v>3.93</v>
      </c>
      <c r="P210" s="14">
        <v>608</v>
      </c>
      <c r="Q210" s="14">
        <v>76</v>
      </c>
      <c r="R210" s="14" t="s">
        <v>1591</v>
      </c>
      <c r="S210" s="14" t="s">
        <v>1703</v>
      </c>
      <c r="T210" s="14" t="s">
        <v>900</v>
      </c>
      <c r="U210" s="14" t="s">
        <v>915</v>
      </c>
      <c r="V210" s="14"/>
      <c r="W210" s="14"/>
      <c r="X210" s="14"/>
      <c r="Y210" s="14"/>
      <c r="Z210" s="14" t="s">
        <v>912</v>
      </c>
      <c r="AA210" s="14" t="s">
        <v>1704</v>
      </c>
      <c r="AB210" s="67">
        <v>42485</v>
      </c>
      <c r="AC210" s="67">
        <v>42670</v>
      </c>
      <c r="AD210" s="14" t="s">
        <v>1288</v>
      </c>
      <c r="AE210" s="14" t="s">
        <v>1881</v>
      </c>
      <c r="AF210" s="14" t="s">
        <v>915</v>
      </c>
      <c r="AG210" s="14"/>
      <c r="AH210" s="14" t="str">
        <f t="shared" si="15"/>
        <v>Standard</v>
      </c>
      <c r="AI210" s="14">
        <f t="shared" si="16"/>
        <v>1.2666666666666666</v>
      </c>
      <c r="AJ210" s="14">
        <f t="shared" si="17"/>
        <v>0</v>
      </c>
      <c r="AK210" s="14">
        <f t="shared" si="18"/>
        <v>0</v>
      </c>
      <c r="AL210" s="68">
        <f t="shared" si="19"/>
        <v>0</v>
      </c>
    </row>
    <row r="211" spans="2:38" hidden="1" x14ac:dyDescent="0.3">
      <c r="B211" s="14">
        <v>2282548</v>
      </c>
      <c r="C211" s="14" t="s">
        <v>96</v>
      </c>
      <c r="D211" s="14" t="s">
        <v>1882</v>
      </c>
      <c r="E211" s="14" t="s">
        <v>1882</v>
      </c>
      <c r="F211" s="14"/>
      <c r="G211" s="69">
        <v>883000000000</v>
      </c>
      <c r="H211" s="14" t="s">
        <v>119</v>
      </c>
      <c r="I211" s="14"/>
      <c r="J211" s="14"/>
      <c r="K211" s="14">
        <v>9.1999999999999993</v>
      </c>
      <c r="L211" s="14">
        <v>41</v>
      </c>
      <c r="M211" s="14">
        <v>29</v>
      </c>
      <c r="N211" s="14">
        <v>33</v>
      </c>
      <c r="O211" s="14">
        <v>3.93</v>
      </c>
      <c r="P211" s="14">
        <v>608</v>
      </c>
      <c r="Q211" s="14">
        <v>76</v>
      </c>
      <c r="R211" s="14" t="s">
        <v>1591</v>
      </c>
      <c r="S211" s="14" t="s">
        <v>1703</v>
      </c>
      <c r="T211" s="14" t="s">
        <v>900</v>
      </c>
      <c r="U211" s="14" t="s">
        <v>915</v>
      </c>
      <c r="V211" s="14"/>
      <c r="W211" s="14"/>
      <c r="X211" s="14"/>
      <c r="Y211" s="14"/>
      <c r="Z211" s="14" t="s">
        <v>912</v>
      </c>
      <c r="AA211" s="14" t="s">
        <v>1704</v>
      </c>
      <c r="AB211" s="67">
        <v>42485</v>
      </c>
      <c r="AC211" s="67">
        <v>42670</v>
      </c>
      <c r="AD211" s="14" t="s">
        <v>1288</v>
      </c>
      <c r="AE211" s="14" t="s">
        <v>1883</v>
      </c>
      <c r="AF211" s="14" t="s">
        <v>915</v>
      </c>
      <c r="AG211" s="14"/>
      <c r="AH211" s="14" t="str">
        <f t="shared" si="15"/>
        <v>Standard</v>
      </c>
      <c r="AI211" s="14">
        <f t="shared" si="16"/>
        <v>1.2666666666666666</v>
      </c>
      <c r="AJ211" s="14">
        <f t="shared" si="17"/>
        <v>0</v>
      </c>
      <c r="AK211" s="14">
        <f t="shared" si="18"/>
        <v>0</v>
      </c>
      <c r="AL211" s="68">
        <f t="shared" si="19"/>
        <v>0</v>
      </c>
    </row>
    <row r="212" spans="2:38" hidden="1" x14ac:dyDescent="0.3">
      <c r="B212" s="14">
        <v>2327895</v>
      </c>
      <c r="C212" s="14" t="s">
        <v>96</v>
      </c>
      <c r="D212" s="14" t="s">
        <v>1884</v>
      </c>
      <c r="E212" s="14" t="s">
        <v>1884</v>
      </c>
      <c r="F212" s="14"/>
      <c r="G212" s="69">
        <v>883000000000</v>
      </c>
      <c r="H212" s="14" t="s">
        <v>1305</v>
      </c>
      <c r="I212" s="14"/>
      <c r="J212" s="14"/>
      <c r="K212" s="14">
        <v>7.3</v>
      </c>
      <c r="L212" s="14">
        <v>38</v>
      </c>
      <c r="M212" s="14">
        <v>27</v>
      </c>
      <c r="N212" s="14">
        <v>31</v>
      </c>
      <c r="O212" s="14">
        <v>3.48</v>
      </c>
      <c r="P212" s="14">
        <v>687</v>
      </c>
      <c r="Q212" s="14">
        <v>68</v>
      </c>
      <c r="R212" s="14" t="s">
        <v>1848</v>
      </c>
      <c r="S212" s="14" t="s">
        <v>1615</v>
      </c>
      <c r="T212" s="14" t="s">
        <v>900</v>
      </c>
      <c r="U212" s="14" t="s">
        <v>915</v>
      </c>
      <c r="V212" s="14"/>
      <c r="W212" s="14"/>
      <c r="X212" s="14" t="s">
        <v>915</v>
      </c>
      <c r="Y212" s="14"/>
      <c r="Z212" s="14" t="s">
        <v>912</v>
      </c>
      <c r="AA212" s="14" t="s">
        <v>1849</v>
      </c>
      <c r="AB212" s="67">
        <v>43395</v>
      </c>
      <c r="AC212" s="67">
        <v>43369</v>
      </c>
      <c r="AD212" s="14" t="s">
        <v>1294</v>
      </c>
      <c r="AE212" s="14" t="s">
        <v>1885</v>
      </c>
      <c r="AF212" s="14" t="s">
        <v>915</v>
      </c>
      <c r="AG212" s="14"/>
      <c r="AH212" s="14" t="str">
        <f t="shared" si="15"/>
        <v>Standard</v>
      </c>
      <c r="AI212" s="14">
        <f t="shared" si="16"/>
        <v>1.1333333333333333</v>
      </c>
      <c r="AJ212" s="14">
        <f t="shared" si="17"/>
        <v>0</v>
      </c>
      <c r="AK212" s="14">
        <f t="shared" si="18"/>
        <v>0</v>
      </c>
      <c r="AL212" s="68">
        <f t="shared" si="19"/>
        <v>0</v>
      </c>
    </row>
    <row r="213" spans="2:38" hidden="1" x14ac:dyDescent="0.3">
      <c r="B213" s="14">
        <v>2327896</v>
      </c>
      <c r="C213" s="14" t="s">
        <v>96</v>
      </c>
      <c r="D213" s="14" t="s">
        <v>1886</v>
      </c>
      <c r="E213" s="14" t="s">
        <v>1886</v>
      </c>
      <c r="F213" s="14"/>
      <c r="G213" s="69">
        <v>883000000000</v>
      </c>
      <c r="H213" s="14" t="s">
        <v>1305</v>
      </c>
      <c r="I213" s="14"/>
      <c r="J213" s="14"/>
      <c r="K213" s="14">
        <v>7.3</v>
      </c>
      <c r="L213" s="14">
        <v>38</v>
      </c>
      <c r="M213" s="14">
        <v>27</v>
      </c>
      <c r="N213" s="14">
        <v>31</v>
      </c>
      <c r="O213" s="14">
        <v>3.48</v>
      </c>
      <c r="P213" s="14">
        <v>687</v>
      </c>
      <c r="Q213" s="14">
        <v>68</v>
      </c>
      <c r="R213" s="14" t="s">
        <v>1848</v>
      </c>
      <c r="S213" s="14" t="s">
        <v>1615</v>
      </c>
      <c r="T213" s="14" t="s">
        <v>900</v>
      </c>
      <c r="U213" s="14" t="s">
        <v>915</v>
      </c>
      <c r="V213" s="14"/>
      <c r="W213" s="14"/>
      <c r="X213" s="14" t="s">
        <v>915</v>
      </c>
      <c r="Y213" s="14"/>
      <c r="Z213" s="14" t="s">
        <v>912</v>
      </c>
      <c r="AA213" s="14" t="s">
        <v>1852</v>
      </c>
      <c r="AB213" s="67">
        <v>43395</v>
      </c>
      <c r="AC213" s="67">
        <v>43369</v>
      </c>
      <c r="AD213" s="14" t="s">
        <v>1294</v>
      </c>
      <c r="AE213" s="14" t="s">
        <v>1887</v>
      </c>
      <c r="AF213" s="14" t="s">
        <v>915</v>
      </c>
      <c r="AG213" s="14"/>
      <c r="AH213" s="14" t="str">
        <f t="shared" si="15"/>
        <v>Standard</v>
      </c>
      <c r="AI213" s="14">
        <f t="shared" si="16"/>
        <v>1.1333333333333333</v>
      </c>
      <c r="AJ213" s="14">
        <f t="shared" si="17"/>
        <v>0</v>
      </c>
      <c r="AK213" s="14">
        <f t="shared" si="18"/>
        <v>0</v>
      </c>
      <c r="AL213" s="68">
        <f t="shared" si="19"/>
        <v>0</v>
      </c>
    </row>
    <row r="214" spans="2:38" hidden="1" x14ac:dyDescent="0.3">
      <c r="B214" s="14">
        <v>2327897</v>
      </c>
      <c r="C214" s="14" t="s">
        <v>96</v>
      </c>
      <c r="D214" s="14" t="s">
        <v>1888</v>
      </c>
      <c r="E214" s="14" t="s">
        <v>1888</v>
      </c>
      <c r="F214" s="14"/>
      <c r="G214" s="69">
        <v>883000000000</v>
      </c>
      <c r="H214" s="14" t="s">
        <v>1305</v>
      </c>
      <c r="I214" s="14"/>
      <c r="J214" s="14"/>
      <c r="K214" s="14">
        <v>7.3</v>
      </c>
      <c r="L214" s="14">
        <v>38</v>
      </c>
      <c r="M214" s="14">
        <v>27</v>
      </c>
      <c r="N214" s="14">
        <v>31</v>
      </c>
      <c r="O214" s="14">
        <v>3.48</v>
      </c>
      <c r="P214" s="14">
        <v>687</v>
      </c>
      <c r="Q214" s="14">
        <v>68</v>
      </c>
      <c r="R214" s="14" t="s">
        <v>1848</v>
      </c>
      <c r="S214" s="14" t="s">
        <v>1615</v>
      </c>
      <c r="T214" s="14" t="s">
        <v>900</v>
      </c>
      <c r="U214" s="14" t="s">
        <v>912</v>
      </c>
      <c r="V214" s="14" t="s">
        <v>1870</v>
      </c>
      <c r="W214" s="14" t="s">
        <v>1871</v>
      </c>
      <c r="X214" s="14" t="s">
        <v>915</v>
      </c>
      <c r="Y214" s="14"/>
      <c r="Z214" s="14" t="s">
        <v>912</v>
      </c>
      <c r="AA214" s="14" t="s">
        <v>1872</v>
      </c>
      <c r="AB214" s="67">
        <v>43395</v>
      </c>
      <c r="AC214" s="67">
        <v>43369</v>
      </c>
      <c r="AD214" s="14" t="s">
        <v>1294</v>
      </c>
      <c r="AE214" s="14" t="s">
        <v>1889</v>
      </c>
      <c r="AF214" s="14" t="s">
        <v>915</v>
      </c>
      <c r="AG214" s="14"/>
      <c r="AH214" s="14" t="str">
        <f t="shared" si="15"/>
        <v>Standard</v>
      </c>
      <c r="AI214" s="14">
        <f t="shared" si="16"/>
        <v>1.1333333333333333</v>
      </c>
      <c r="AJ214" s="14">
        <f t="shared" si="17"/>
        <v>0</v>
      </c>
      <c r="AK214" s="14">
        <f t="shared" si="18"/>
        <v>0</v>
      </c>
      <c r="AL214" s="68">
        <f t="shared" si="19"/>
        <v>0</v>
      </c>
    </row>
    <row r="215" spans="2:38" hidden="1" x14ac:dyDescent="0.3">
      <c r="B215" s="14">
        <v>2282557</v>
      </c>
      <c r="C215" s="14" t="s">
        <v>96</v>
      </c>
      <c r="D215" s="14" t="s">
        <v>1890</v>
      </c>
      <c r="E215" s="14" t="s">
        <v>1890</v>
      </c>
      <c r="F215" s="14"/>
      <c r="G215" s="69">
        <v>883000000000</v>
      </c>
      <c r="H215" s="14" t="s">
        <v>1305</v>
      </c>
      <c r="I215" s="14"/>
      <c r="J215" s="14"/>
      <c r="K215" s="14">
        <v>9.1999999999999993</v>
      </c>
      <c r="L215" s="14">
        <v>41</v>
      </c>
      <c r="M215" s="14">
        <v>29</v>
      </c>
      <c r="N215" s="14">
        <v>33</v>
      </c>
      <c r="O215" s="14">
        <v>3.48</v>
      </c>
      <c r="P215" s="14">
        <v>687</v>
      </c>
      <c r="Q215" s="14">
        <v>61</v>
      </c>
      <c r="R215" s="14" t="s">
        <v>1591</v>
      </c>
      <c r="S215" s="14" t="s">
        <v>1703</v>
      </c>
      <c r="T215" s="14" t="s">
        <v>900</v>
      </c>
      <c r="U215" s="14" t="s">
        <v>915</v>
      </c>
      <c r="V215" s="14"/>
      <c r="W215" s="14"/>
      <c r="X215" s="14"/>
      <c r="Y215" s="14"/>
      <c r="Z215" s="14" t="s">
        <v>912</v>
      </c>
      <c r="AA215" s="14" t="s">
        <v>1704</v>
      </c>
      <c r="AB215" s="67">
        <v>42485</v>
      </c>
      <c r="AC215" s="67">
        <v>42670</v>
      </c>
      <c r="AD215" s="14" t="s">
        <v>1294</v>
      </c>
      <c r="AE215" s="14" t="s">
        <v>1891</v>
      </c>
      <c r="AF215" s="14" t="s">
        <v>915</v>
      </c>
      <c r="AG215" s="14"/>
      <c r="AH215" s="14" t="str">
        <f t="shared" si="15"/>
        <v>Standard</v>
      </c>
      <c r="AI215" s="14">
        <f t="shared" si="16"/>
        <v>1.0166666666666666</v>
      </c>
      <c r="AJ215" s="14">
        <f t="shared" si="17"/>
        <v>0</v>
      </c>
      <c r="AK215" s="14">
        <f t="shared" si="18"/>
        <v>0</v>
      </c>
      <c r="AL215" s="68">
        <f t="shared" si="19"/>
        <v>0</v>
      </c>
    </row>
    <row r="216" spans="2:38" hidden="1" x14ac:dyDescent="0.3">
      <c r="B216" s="14">
        <v>2282558</v>
      </c>
      <c r="C216" s="14" t="s">
        <v>96</v>
      </c>
      <c r="D216" s="14" t="s">
        <v>1892</v>
      </c>
      <c r="E216" s="14" t="s">
        <v>1892</v>
      </c>
      <c r="F216" s="14"/>
      <c r="G216" s="69">
        <v>883000000000</v>
      </c>
      <c r="H216" s="14" t="s">
        <v>1305</v>
      </c>
      <c r="I216" s="14"/>
      <c r="J216" s="14"/>
      <c r="K216" s="14">
        <v>9.1999999999999993</v>
      </c>
      <c r="L216" s="14">
        <v>41</v>
      </c>
      <c r="M216" s="14">
        <v>29</v>
      </c>
      <c r="N216" s="14">
        <v>33</v>
      </c>
      <c r="O216" s="14">
        <v>3.48</v>
      </c>
      <c r="P216" s="14">
        <v>687</v>
      </c>
      <c r="Q216" s="14">
        <v>60</v>
      </c>
      <c r="R216" s="14" t="s">
        <v>1591</v>
      </c>
      <c r="S216" s="14" t="s">
        <v>1703</v>
      </c>
      <c r="T216" s="14" t="s">
        <v>900</v>
      </c>
      <c r="U216" s="14" t="s">
        <v>915</v>
      </c>
      <c r="V216" s="14"/>
      <c r="W216" s="14"/>
      <c r="X216" s="14"/>
      <c r="Y216" s="14"/>
      <c r="Z216" s="14" t="s">
        <v>912</v>
      </c>
      <c r="AA216" s="14" t="s">
        <v>1704</v>
      </c>
      <c r="AB216" s="67">
        <v>42485</v>
      </c>
      <c r="AC216" s="67">
        <v>42670</v>
      </c>
      <c r="AD216" s="14" t="s">
        <v>1294</v>
      </c>
      <c r="AE216" s="14" t="s">
        <v>1893</v>
      </c>
      <c r="AF216" s="14" t="s">
        <v>915</v>
      </c>
      <c r="AG216" s="14"/>
      <c r="AH216" s="14" t="str">
        <f t="shared" si="15"/>
        <v>Standard</v>
      </c>
      <c r="AI216" s="14">
        <f t="shared" si="16"/>
        <v>1</v>
      </c>
      <c r="AJ216" s="14">
        <f t="shared" si="17"/>
        <v>0</v>
      </c>
      <c r="AK216" s="14">
        <f t="shared" si="18"/>
        <v>0</v>
      </c>
      <c r="AL216" s="68">
        <f t="shared" si="19"/>
        <v>0</v>
      </c>
    </row>
    <row r="217" spans="2:38" hidden="1" x14ac:dyDescent="0.3">
      <c r="B217" s="14">
        <v>2282559</v>
      </c>
      <c r="C217" s="14" t="s">
        <v>96</v>
      </c>
      <c r="D217" s="14" t="s">
        <v>1894</v>
      </c>
      <c r="E217" s="14" t="s">
        <v>1894</v>
      </c>
      <c r="F217" s="14"/>
      <c r="G217" s="69">
        <v>883000000000</v>
      </c>
      <c r="H217" s="14" t="s">
        <v>1305</v>
      </c>
      <c r="I217" s="14"/>
      <c r="J217" s="14"/>
      <c r="K217" s="14">
        <v>9.1999999999999993</v>
      </c>
      <c r="L217" s="14">
        <v>41</v>
      </c>
      <c r="M217" s="14">
        <v>29</v>
      </c>
      <c r="N217" s="14">
        <v>33</v>
      </c>
      <c r="O217" s="14">
        <v>3.48</v>
      </c>
      <c r="P217" s="14">
        <v>687</v>
      </c>
      <c r="Q217" s="14">
        <v>60</v>
      </c>
      <c r="R217" s="14" t="s">
        <v>1591</v>
      </c>
      <c r="S217" s="14" t="s">
        <v>1703</v>
      </c>
      <c r="T217" s="14" t="s">
        <v>900</v>
      </c>
      <c r="U217" s="14" t="s">
        <v>915</v>
      </c>
      <c r="V217" s="14"/>
      <c r="W217" s="14"/>
      <c r="X217" s="14"/>
      <c r="Y217" s="14"/>
      <c r="Z217" s="14" t="s">
        <v>912</v>
      </c>
      <c r="AA217" s="14" t="s">
        <v>1704</v>
      </c>
      <c r="AB217" s="67">
        <v>42485</v>
      </c>
      <c r="AC217" s="67">
        <v>42670</v>
      </c>
      <c r="AD217" s="14" t="s">
        <v>1294</v>
      </c>
      <c r="AE217" s="14" t="s">
        <v>1895</v>
      </c>
      <c r="AF217" s="14" t="s">
        <v>915</v>
      </c>
      <c r="AG217" s="14"/>
      <c r="AH217" s="14" t="str">
        <f t="shared" si="15"/>
        <v>Standard</v>
      </c>
      <c r="AI217" s="14">
        <f t="shared" si="16"/>
        <v>1</v>
      </c>
      <c r="AJ217" s="14">
        <f t="shared" si="17"/>
        <v>0</v>
      </c>
      <c r="AK217" s="14">
        <f t="shared" si="18"/>
        <v>0</v>
      </c>
      <c r="AL217" s="68">
        <f t="shared" si="19"/>
        <v>0</v>
      </c>
    </row>
    <row r="218" spans="2:38" hidden="1" x14ac:dyDescent="0.3">
      <c r="B218" s="14">
        <v>2265518</v>
      </c>
      <c r="C218" s="14" t="s">
        <v>96</v>
      </c>
      <c r="D218" s="14" t="s">
        <v>1896</v>
      </c>
      <c r="E218" s="14" t="s">
        <v>1896</v>
      </c>
      <c r="F218" s="14"/>
      <c r="G218" s="14">
        <v>8</v>
      </c>
      <c r="H218" s="14" t="s">
        <v>119</v>
      </c>
      <c r="I218" s="14"/>
      <c r="J218" s="14"/>
      <c r="K218" s="14">
        <v>7.3</v>
      </c>
      <c r="L218" s="14">
        <v>38</v>
      </c>
      <c r="M218" s="14">
        <v>27</v>
      </c>
      <c r="N218" s="14">
        <v>30</v>
      </c>
      <c r="O218" s="14">
        <v>3.93</v>
      </c>
      <c r="P218" s="14">
        <v>608</v>
      </c>
      <c r="Q218" s="14">
        <v>65</v>
      </c>
      <c r="R218" s="14" t="s">
        <v>1831</v>
      </c>
      <c r="S218" s="14" t="s">
        <v>1592</v>
      </c>
      <c r="T218" s="14" t="s">
        <v>900</v>
      </c>
      <c r="U218" s="14" t="s">
        <v>915</v>
      </c>
      <c r="V218" s="14"/>
      <c r="W218" s="14"/>
      <c r="X218" s="14"/>
      <c r="Y218" s="14"/>
      <c r="Z218" s="14" t="s">
        <v>912</v>
      </c>
      <c r="AA218" s="14" t="s">
        <v>1832</v>
      </c>
      <c r="AB218" s="67">
        <v>42522</v>
      </c>
      <c r="AC218" s="67">
        <v>42488</v>
      </c>
      <c r="AD218" s="14" t="s">
        <v>1298</v>
      </c>
      <c r="AE218" s="14" t="s">
        <v>1897</v>
      </c>
      <c r="AF218" s="14" t="s">
        <v>915</v>
      </c>
      <c r="AG218" s="14"/>
      <c r="AH218" s="14" t="str">
        <f t="shared" si="15"/>
        <v>Standard</v>
      </c>
      <c r="AI218" s="14">
        <f t="shared" si="16"/>
        <v>1.0833333333333333</v>
      </c>
      <c r="AJ218" s="14">
        <f t="shared" si="17"/>
        <v>0</v>
      </c>
      <c r="AK218" s="14">
        <f t="shared" si="18"/>
        <v>0</v>
      </c>
      <c r="AL218" s="68">
        <f t="shared" si="19"/>
        <v>0</v>
      </c>
    </row>
    <row r="219" spans="2:38" hidden="1" x14ac:dyDescent="0.3">
      <c r="B219" s="14">
        <v>2265536</v>
      </c>
      <c r="C219" s="14" t="s">
        <v>96</v>
      </c>
      <c r="D219" s="14" t="s">
        <v>1898</v>
      </c>
      <c r="E219" s="14" t="s">
        <v>1898</v>
      </c>
      <c r="F219" s="14"/>
      <c r="G219" s="14">
        <v>8</v>
      </c>
      <c r="H219" s="14" t="s">
        <v>119</v>
      </c>
      <c r="I219" s="14"/>
      <c r="J219" s="14"/>
      <c r="K219" s="14">
        <v>7.4</v>
      </c>
      <c r="L219" s="14">
        <v>38</v>
      </c>
      <c r="M219" s="14">
        <v>27</v>
      </c>
      <c r="N219" s="14">
        <v>31</v>
      </c>
      <c r="O219" s="14">
        <v>3.93</v>
      </c>
      <c r="P219" s="14">
        <v>608</v>
      </c>
      <c r="Q219" s="14">
        <v>72</v>
      </c>
      <c r="R219" s="14" t="s">
        <v>1831</v>
      </c>
      <c r="S219" s="14" t="s">
        <v>1592</v>
      </c>
      <c r="T219" s="14" t="s">
        <v>900</v>
      </c>
      <c r="U219" s="14" t="s">
        <v>915</v>
      </c>
      <c r="V219" s="14"/>
      <c r="W219" s="14"/>
      <c r="X219" s="14"/>
      <c r="Y219" s="14"/>
      <c r="Z219" s="14" t="s">
        <v>915</v>
      </c>
      <c r="AA219" s="14"/>
      <c r="AB219" s="67">
        <v>42522</v>
      </c>
      <c r="AC219" s="67">
        <v>42488</v>
      </c>
      <c r="AD219" s="14" t="s">
        <v>1298</v>
      </c>
      <c r="AE219" s="14" t="s">
        <v>1899</v>
      </c>
      <c r="AF219" s="14" t="s">
        <v>915</v>
      </c>
      <c r="AG219" s="14"/>
      <c r="AH219" s="14" t="str">
        <f t="shared" si="15"/>
        <v>Standard</v>
      </c>
      <c r="AI219" s="14">
        <f t="shared" si="16"/>
        <v>1.2</v>
      </c>
      <c r="AJ219" s="14">
        <f t="shared" si="17"/>
        <v>0</v>
      </c>
      <c r="AK219" s="14">
        <f t="shared" si="18"/>
        <v>0</v>
      </c>
      <c r="AL219" s="68">
        <f t="shared" si="19"/>
        <v>0</v>
      </c>
    </row>
    <row r="220" spans="2:38" hidden="1" x14ac:dyDescent="0.3">
      <c r="B220" s="14">
        <v>2265519</v>
      </c>
      <c r="C220" s="14" t="s">
        <v>96</v>
      </c>
      <c r="D220" s="14" t="s">
        <v>1900</v>
      </c>
      <c r="E220" s="14" t="s">
        <v>1900</v>
      </c>
      <c r="F220" s="14"/>
      <c r="G220" s="14">
        <v>8</v>
      </c>
      <c r="H220" s="14" t="s">
        <v>119</v>
      </c>
      <c r="I220" s="14"/>
      <c r="J220" s="14"/>
      <c r="K220" s="14">
        <v>7.3</v>
      </c>
      <c r="L220" s="14">
        <v>38</v>
      </c>
      <c r="M220" s="14">
        <v>27</v>
      </c>
      <c r="N220" s="14">
        <v>30</v>
      </c>
      <c r="O220" s="14">
        <v>3.93</v>
      </c>
      <c r="P220" s="14">
        <v>608</v>
      </c>
      <c r="Q220" s="14">
        <v>65</v>
      </c>
      <c r="R220" s="14" t="s">
        <v>1831</v>
      </c>
      <c r="S220" s="14" t="s">
        <v>1592</v>
      </c>
      <c r="T220" s="14" t="s">
        <v>900</v>
      </c>
      <c r="U220" s="14" t="s">
        <v>915</v>
      </c>
      <c r="V220" s="14"/>
      <c r="W220" s="14"/>
      <c r="X220" s="14"/>
      <c r="Y220" s="14"/>
      <c r="Z220" s="14" t="s">
        <v>912</v>
      </c>
      <c r="AA220" s="14" t="s">
        <v>1838</v>
      </c>
      <c r="AB220" s="67">
        <v>42522</v>
      </c>
      <c r="AC220" s="67">
        <v>42488</v>
      </c>
      <c r="AD220" s="14" t="s">
        <v>1298</v>
      </c>
      <c r="AE220" s="14" t="s">
        <v>1901</v>
      </c>
      <c r="AF220" s="14" t="s">
        <v>915</v>
      </c>
      <c r="AG220" s="14"/>
      <c r="AH220" s="14" t="str">
        <f t="shared" ref="AH220:AH283" si="20">IF(K220&lt;4.4,"Compact","Standard")</f>
        <v>Standard</v>
      </c>
      <c r="AI220" s="14">
        <f t="shared" ref="AI220:AI283" si="21">Q220/60</f>
        <v>1.0833333333333333</v>
      </c>
      <c r="AJ220" s="14">
        <f t="shared" ref="AJ220:AJ283" si="22">AI220*$AO$2/1000</f>
        <v>0</v>
      </c>
      <c r="AK220" s="14">
        <f t="shared" ref="AK220:AK283" si="23">AJ220*IF(AH220="Standard",$AO$3,$AO$4)</f>
        <v>0</v>
      </c>
      <c r="AL220" s="68">
        <f t="shared" ref="AL220:AL283" si="24">AK220/P220</f>
        <v>0</v>
      </c>
    </row>
    <row r="221" spans="2:38" hidden="1" x14ac:dyDescent="0.3">
      <c r="B221" s="14">
        <v>2265520</v>
      </c>
      <c r="C221" s="14" t="s">
        <v>96</v>
      </c>
      <c r="D221" s="14" t="s">
        <v>1902</v>
      </c>
      <c r="E221" s="14" t="s">
        <v>1902</v>
      </c>
      <c r="F221" s="14"/>
      <c r="G221" s="14">
        <v>8</v>
      </c>
      <c r="H221" s="14" t="s">
        <v>119</v>
      </c>
      <c r="I221" s="14"/>
      <c r="J221" s="14"/>
      <c r="K221" s="14">
        <v>7.3</v>
      </c>
      <c r="L221" s="14">
        <v>38</v>
      </c>
      <c r="M221" s="14">
        <v>27</v>
      </c>
      <c r="N221" s="14">
        <v>30</v>
      </c>
      <c r="O221" s="14">
        <v>3.93</v>
      </c>
      <c r="P221" s="14">
        <v>608</v>
      </c>
      <c r="Q221" s="14">
        <v>66</v>
      </c>
      <c r="R221" s="14" t="s">
        <v>1831</v>
      </c>
      <c r="S221" s="14" t="s">
        <v>1592</v>
      </c>
      <c r="T221" s="14" t="s">
        <v>900</v>
      </c>
      <c r="U221" s="14" t="s">
        <v>915</v>
      </c>
      <c r="V221" s="14"/>
      <c r="W221" s="14"/>
      <c r="X221" s="14"/>
      <c r="Y221" s="14"/>
      <c r="Z221" s="14" t="s">
        <v>912</v>
      </c>
      <c r="AA221" s="14" t="s">
        <v>1841</v>
      </c>
      <c r="AB221" s="67">
        <v>42522</v>
      </c>
      <c r="AC221" s="67">
        <v>42488</v>
      </c>
      <c r="AD221" s="14" t="s">
        <v>1298</v>
      </c>
      <c r="AE221" s="14" t="s">
        <v>1903</v>
      </c>
      <c r="AF221" s="14" t="s">
        <v>915</v>
      </c>
      <c r="AG221" s="14"/>
      <c r="AH221" s="14" t="str">
        <f t="shared" si="20"/>
        <v>Standard</v>
      </c>
      <c r="AI221" s="14">
        <f t="shared" si="21"/>
        <v>1.1000000000000001</v>
      </c>
      <c r="AJ221" s="14">
        <f t="shared" si="22"/>
        <v>0</v>
      </c>
      <c r="AK221" s="14">
        <f t="shared" si="23"/>
        <v>0</v>
      </c>
      <c r="AL221" s="68">
        <f t="shared" si="24"/>
        <v>0</v>
      </c>
    </row>
    <row r="222" spans="2:38" hidden="1" x14ac:dyDescent="0.3">
      <c r="B222" s="14">
        <v>2265537</v>
      </c>
      <c r="C222" s="14" t="s">
        <v>96</v>
      </c>
      <c r="D222" s="14" t="s">
        <v>1904</v>
      </c>
      <c r="E222" s="14" t="s">
        <v>1904</v>
      </c>
      <c r="F222" s="14"/>
      <c r="G222" s="14">
        <v>8</v>
      </c>
      <c r="H222" s="14" t="s">
        <v>119</v>
      </c>
      <c r="I222" s="14"/>
      <c r="J222" s="14"/>
      <c r="K222" s="14">
        <v>7.4</v>
      </c>
      <c r="L222" s="14">
        <v>38</v>
      </c>
      <c r="M222" s="14">
        <v>27</v>
      </c>
      <c r="N222" s="14">
        <v>31</v>
      </c>
      <c r="O222" s="14">
        <v>3.93</v>
      </c>
      <c r="P222" s="14">
        <v>608</v>
      </c>
      <c r="Q222" s="14">
        <v>72</v>
      </c>
      <c r="R222" s="14" t="s">
        <v>1831</v>
      </c>
      <c r="S222" s="14" t="s">
        <v>1592</v>
      </c>
      <c r="T222" s="14" t="s">
        <v>900</v>
      </c>
      <c r="U222" s="14" t="s">
        <v>915</v>
      </c>
      <c r="V222" s="14"/>
      <c r="W222" s="14"/>
      <c r="X222" s="14"/>
      <c r="Y222" s="14"/>
      <c r="Z222" s="14" t="s">
        <v>915</v>
      </c>
      <c r="AA222" s="14"/>
      <c r="AB222" s="67">
        <v>42522</v>
      </c>
      <c r="AC222" s="67">
        <v>42488</v>
      </c>
      <c r="AD222" s="14" t="s">
        <v>1298</v>
      </c>
      <c r="AE222" s="14" t="s">
        <v>1905</v>
      </c>
      <c r="AF222" s="14" t="s">
        <v>915</v>
      </c>
      <c r="AG222" s="14"/>
      <c r="AH222" s="14" t="str">
        <f t="shared" si="20"/>
        <v>Standard</v>
      </c>
      <c r="AI222" s="14">
        <f t="shared" si="21"/>
        <v>1.2</v>
      </c>
      <c r="AJ222" s="14">
        <f t="shared" si="22"/>
        <v>0</v>
      </c>
      <c r="AK222" s="14">
        <f t="shared" si="23"/>
        <v>0</v>
      </c>
      <c r="AL222" s="68">
        <f t="shared" si="24"/>
        <v>0</v>
      </c>
    </row>
    <row r="223" spans="2:38" hidden="1" x14ac:dyDescent="0.3">
      <c r="B223" s="14">
        <v>2265538</v>
      </c>
      <c r="C223" s="14" t="s">
        <v>96</v>
      </c>
      <c r="D223" s="14" t="s">
        <v>1906</v>
      </c>
      <c r="E223" s="14" t="s">
        <v>1906</v>
      </c>
      <c r="F223" s="14"/>
      <c r="G223" s="14">
        <v>8</v>
      </c>
      <c r="H223" s="14" t="s">
        <v>119</v>
      </c>
      <c r="I223" s="14"/>
      <c r="J223" s="14"/>
      <c r="K223" s="14">
        <v>7.4</v>
      </c>
      <c r="L223" s="14">
        <v>38</v>
      </c>
      <c r="M223" s="14">
        <v>27</v>
      </c>
      <c r="N223" s="14">
        <v>31</v>
      </c>
      <c r="O223" s="14">
        <v>3.93</v>
      </c>
      <c r="P223" s="14">
        <v>608</v>
      </c>
      <c r="Q223" s="14">
        <v>72</v>
      </c>
      <c r="R223" s="14" t="s">
        <v>1831</v>
      </c>
      <c r="S223" s="14" t="s">
        <v>1592</v>
      </c>
      <c r="T223" s="14" t="s">
        <v>900</v>
      </c>
      <c r="U223" s="14" t="s">
        <v>915</v>
      </c>
      <c r="V223" s="14"/>
      <c r="W223" s="14"/>
      <c r="X223" s="14"/>
      <c r="Y223" s="14"/>
      <c r="Z223" s="14" t="s">
        <v>915</v>
      </c>
      <c r="AA223" s="14"/>
      <c r="AB223" s="67">
        <v>42522</v>
      </c>
      <c r="AC223" s="67">
        <v>42488</v>
      </c>
      <c r="AD223" s="14" t="s">
        <v>1298</v>
      </c>
      <c r="AE223" s="14" t="s">
        <v>1907</v>
      </c>
      <c r="AF223" s="14" t="s">
        <v>915</v>
      </c>
      <c r="AG223" s="14"/>
      <c r="AH223" s="14" t="str">
        <f t="shared" si="20"/>
        <v>Standard</v>
      </c>
      <c r="AI223" s="14">
        <f t="shared" si="21"/>
        <v>1.2</v>
      </c>
      <c r="AJ223" s="14">
        <f t="shared" si="22"/>
        <v>0</v>
      </c>
      <c r="AK223" s="14">
        <f t="shared" si="23"/>
        <v>0</v>
      </c>
      <c r="AL223" s="68">
        <f t="shared" si="24"/>
        <v>0</v>
      </c>
    </row>
    <row r="224" spans="2:38" hidden="1" x14ac:dyDescent="0.3">
      <c r="B224" s="14">
        <v>2327901</v>
      </c>
      <c r="C224" s="14" t="s">
        <v>96</v>
      </c>
      <c r="D224" s="14" t="s">
        <v>1908</v>
      </c>
      <c r="E224" s="14" t="s">
        <v>1908</v>
      </c>
      <c r="F224" s="14"/>
      <c r="G224" s="69">
        <v>883000000000</v>
      </c>
      <c r="H224" s="14" t="s">
        <v>119</v>
      </c>
      <c r="I224" s="14"/>
      <c r="J224" s="14"/>
      <c r="K224" s="14">
        <v>7.3</v>
      </c>
      <c r="L224" s="14">
        <v>38</v>
      </c>
      <c r="M224" s="14">
        <v>27</v>
      </c>
      <c r="N224" s="14">
        <v>31</v>
      </c>
      <c r="O224" s="14">
        <v>3.93</v>
      </c>
      <c r="P224" s="14">
        <v>608</v>
      </c>
      <c r="Q224" s="14">
        <v>75</v>
      </c>
      <c r="R224" s="14" t="s">
        <v>1848</v>
      </c>
      <c r="S224" s="14" t="s">
        <v>1615</v>
      </c>
      <c r="T224" s="14" t="s">
        <v>900</v>
      </c>
      <c r="U224" s="14" t="s">
        <v>915</v>
      </c>
      <c r="V224" s="14"/>
      <c r="W224" s="14"/>
      <c r="X224" s="14" t="s">
        <v>915</v>
      </c>
      <c r="Y224" s="14"/>
      <c r="Z224" s="14" t="s">
        <v>912</v>
      </c>
      <c r="AA224" s="14" t="s">
        <v>1849</v>
      </c>
      <c r="AB224" s="67">
        <v>43395</v>
      </c>
      <c r="AC224" s="67">
        <v>43369</v>
      </c>
      <c r="AD224" s="14" t="s">
        <v>1298</v>
      </c>
      <c r="AE224" s="14" t="s">
        <v>1909</v>
      </c>
      <c r="AF224" s="14" t="s">
        <v>915</v>
      </c>
      <c r="AG224" s="14"/>
      <c r="AH224" s="14" t="str">
        <f t="shared" si="20"/>
        <v>Standard</v>
      </c>
      <c r="AI224" s="14">
        <f t="shared" si="21"/>
        <v>1.25</v>
      </c>
      <c r="AJ224" s="14">
        <f t="shared" si="22"/>
        <v>0</v>
      </c>
      <c r="AK224" s="14">
        <f t="shared" si="23"/>
        <v>0</v>
      </c>
      <c r="AL224" s="68">
        <f t="shared" si="24"/>
        <v>0</v>
      </c>
    </row>
    <row r="225" spans="2:38" hidden="1" x14ac:dyDescent="0.3">
      <c r="B225" s="14">
        <v>2327902</v>
      </c>
      <c r="C225" s="14" t="s">
        <v>96</v>
      </c>
      <c r="D225" s="14" t="s">
        <v>1910</v>
      </c>
      <c r="E225" s="14" t="s">
        <v>1910</v>
      </c>
      <c r="F225" s="14"/>
      <c r="G225" s="69">
        <v>883000000000</v>
      </c>
      <c r="H225" s="14" t="s">
        <v>119</v>
      </c>
      <c r="I225" s="14"/>
      <c r="J225" s="14"/>
      <c r="K225" s="14">
        <v>7.3</v>
      </c>
      <c r="L225" s="14">
        <v>38</v>
      </c>
      <c r="M225" s="14">
        <v>27</v>
      </c>
      <c r="N225" s="14">
        <v>31</v>
      </c>
      <c r="O225" s="14">
        <v>3.93</v>
      </c>
      <c r="P225" s="14">
        <v>608</v>
      </c>
      <c r="Q225" s="14">
        <v>75</v>
      </c>
      <c r="R225" s="14" t="s">
        <v>1848</v>
      </c>
      <c r="S225" s="14" t="s">
        <v>1615</v>
      </c>
      <c r="T225" s="14" t="s">
        <v>900</v>
      </c>
      <c r="U225" s="14" t="s">
        <v>915</v>
      </c>
      <c r="V225" s="14"/>
      <c r="W225" s="14"/>
      <c r="X225" s="14" t="s">
        <v>915</v>
      </c>
      <c r="Y225" s="14"/>
      <c r="Z225" s="14" t="s">
        <v>912</v>
      </c>
      <c r="AA225" s="14" t="s">
        <v>1852</v>
      </c>
      <c r="AB225" s="67">
        <v>43395</v>
      </c>
      <c r="AC225" s="67">
        <v>43369</v>
      </c>
      <c r="AD225" s="14" t="s">
        <v>1298</v>
      </c>
      <c r="AE225" s="14" t="s">
        <v>1911</v>
      </c>
      <c r="AF225" s="14" t="s">
        <v>915</v>
      </c>
      <c r="AG225" s="14"/>
      <c r="AH225" s="14" t="str">
        <f t="shared" si="20"/>
        <v>Standard</v>
      </c>
      <c r="AI225" s="14">
        <f t="shared" si="21"/>
        <v>1.25</v>
      </c>
      <c r="AJ225" s="14">
        <f t="shared" si="22"/>
        <v>0</v>
      </c>
      <c r="AK225" s="14">
        <f t="shared" si="23"/>
        <v>0</v>
      </c>
      <c r="AL225" s="68">
        <f t="shared" si="24"/>
        <v>0</v>
      </c>
    </row>
    <row r="226" spans="2:38" hidden="1" x14ac:dyDescent="0.3">
      <c r="B226" s="14">
        <v>2265523</v>
      </c>
      <c r="C226" s="14" t="s">
        <v>96</v>
      </c>
      <c r="D226" s="14" t="s">
        <v>1912</v>
      </c>
      <c r="E226" s="14" t="s">
        <v>1912</v>
      </c>
      <c r="F226" s="14"/>
      <c r="G226" s="14">
        <v>8</v>
      </c>
      <c r="H226" s="14" t="s">
        <v>119</v>
      </c>
      <c r="I226" s="14"/>
      <c r="J226" s="14"/>
      <c r="K226" s="14">
        <v>7.3</v>
      </c>
      <c r="L226" s="14">
        <v>38</v>
      </c>
      <c r="M226" s="14">
        <v>27</v>
      </c>
      <c r="N226" s="14">
        <v>30</v>
      </c>
      <c r="O226" s="14">
        <v>3.93</v>
      </c>
      <c r="P226" s="14">
        <v>608</v>
      </c>
      <c r="Q226" s="14">
        <v>66</v>
      </c>
      <c r="R226" s="14" t="s">
        <v>1831</v>
      </c>
      <c r="S226" s="14" t="s">
        <v>1592</v>
      </c>
      <c r="T226" s="14" t="s">
        <v>900</v>
      </c>
      <c r="U226" s="14" t="s">
        <v>915</v>
      </c>
      <c r="V226" s="14"/>
      <c r="W226" s="14"/>
      <c r="X226" s="14"/>
      <c r="Y226" s="14"/>
      <c r="Z226" s="14" t="s">
        <v>912</v>
      </c>
      <c r="AA226" s="14" t="s">
        <v>1855</v>
      </c>
      <c r="AB226" s="67">
        <v>42522</v>
      </c>
      <c r="AC226" s="67">
        <v>42488</v>
      </c>
      <c r="AD226" s="14" t="s">
        <v>1298</v>
      </c>
      <c r="AE226" s="14" t="s">
        <v>1913</v>
      </c>
      <c r="AF226" s="14" t="s">
        <v>915</v>
      </c>
      <c r="AG226" s="14"/>
      <c r="AH226" s="14" t="str">
        <f t="shared" si="20"/>
        <v>Standard</v>
      </c>
      <c r="AI226" s="14">
        <f t="shared" si="21"/>
        <v>1.1000000000000001</v>
      </c>
      <c r="AJ226" s="14">
        <f t="shared" si="22"/>
        <v>0</v>
      </c>
      <c r="AK226" s="14">
        <f t="shared" si="23"/>
        <v>0</v>
      </c>
      <c r="AL226" s="68">
        <f t="shared" si="24"/>
        <v>0</v>
      </c>
    </row>
    <row r="227" spans="2:38" hidden="1" x14ac:dyDescent="0.3">
      <c r="B227" s="14">
        <v>2265524</v>
      </c>
      <c r="C227" s="14" t="s">
        <v>96</v>
      </c>
      <c r="D227" s="14" t="s">
        <v>1914</v>
      </c>
      <c r="E227" s="14" t="s">
        <v>1914</v>
      </c>
      <c r="F227" s="14"/>
      <c r="G227" s="14">
        <v>8</v>
      </c>
      <c r="H227" s="14" t="s">
        <v>119</v>
      </c>
      <c r="I227" s="14"/>
      <c r="J227" s="14"/>
      <c r="K227" s="14">
        <v>7.3</v>
      </c>
      <c r="L227" s="14">
        <v>38</v>
      </c>
      <c r="M227" s="14">
        <v>27</v>
      </c>
      <c r="N227" s="14">
        <v>30</v>
      </c>
      <c r="O227" s="14">
        <v>3.93</v>
      </c>
      <c r="P227" s="14">
        <v>608</v>
      </c>
      <c r="Q227" s="14">
        <v>66</v>
      </c>
      <c r="R227" s="14" t="s">
        <v>1831</v>
      </c>
      <c r="S227" s="14" t="s">
        <v>1592</v>
      </c>
      <c r="T227" s="14" t="s">
        <v>900</v>
      </c>
      <c r="U227" s="14" t="s">
        <v>915</v>
      </c>
      <c r="V227" s="14"/>
      <c r="W227" s="14"/>
      <c r="X227" s="14"/>
      <c r="Y227" s="14"/>
      <c r="Z227" s="14" t="s">
        <v>912</v>
      </c>
      <c r="AA227" s="14" t="s">
        <v>1858</v>
      </c>
      <c r="AB227" s="67">
        <v>42522</v>
      </c>
      <c r="AC227" s="67">
        <v>42488</v>
      </c>
      <c r="AD227" s="14" t="s">
        <v>1298</v>
      </c>
      <c r="AE227" s="14" t="s">
        <v>1915</v>
      </c>
      <c r="AF227" s="14" t="s">
        <v>915</v>
      </c>
      <c r="AG227" s="14"/>
      <c r="AH227" s="14" t="str">
        <f t="shared" si="20"/>
        <v>Standard</v>
      </c>
      <c r="AI227" s="14">
        <f t="shared" si="21"/>
        <v>1.1000000000000001</v>
      </c>
      <c r="AJ227" s="14">
        <f t="shared" si="22"/>
        <v>0</v>
      </c>
      <c r="AK227" s="14">
        <f t="shared" si="23"/>
        <v>0</v>
      </c>
      <c r="AL227" s="68">
        <f t="shared" si="24"/>
        <v>0</v>
      </c>
    </row>
    <row r="228" spans="2:38" hidden="1" x14ac:dyDescent="0.3">
      <c r="B228" s="14">
        <v>2265530</v>
      </c>
      <c r="C228" s="14" t="s">
        <v>96</v>
      </c>
      <c r="D228" s="14" t="s">
        <v>1916</v>
      </c>
      <c r="E228" s="14" t="s">
        <v>1916</v>
      </c>
      <c r="F228" s="14"/>
      <c r="G228" s="14">
        <v>8</v>
      </c>
      <c r="H228" s="14" t="s">
        <v>119</v>
      </c>
      <c r="I228" s="14"/>
      <c r="J228" s="14"/>
      <c r="K228" s="14">
        <v>7.4</v>
      </c>
      <c r="L228" s="14">
        <v>38</v>
      </c>
      <c r="M228" s="14">
        <v>27</v>
      </c>
      <c r="N228" s="14">
        <v>31</v>
      </c>
      <c r="O228" s="14">
        <v>3.93</v>
      </c>
      <c r="P228" s="14">
        <v>608</v>
      </c>
      <c r="Q228" s="14">
        <v>72</v>
      </c>
      <c r="R228" s="14" t="s">
        <v>1831</v>
      </c>
      <c r="S228" s="14" t="s">
        <v>1592</v>
      </c>
      <c r="T228" s="14" t="s">
        <v>900</v>
      </c>
      <c r="U228" s="14" t="s">
        <v>915</v>
      </c>
      <c r="V228" s="14"/>
      <c r="W228" s="14"/>
      <c r="X228" s="14"/>
      <c r="Y228" s="14"/>
      <c r="Z228" s="14" t="s">
        <v>915</v>
      </c>
      <c r="AA228" s="14"/>
      <c r="AB228" s="67">
        <v>42522</v>
      </c>
      <c r="AC228" s="67">
        <v>42488</v>
      </c>
      <c r="AD228" s="14" t="s">
        <v>1298</v>
      </c>
      <c r="AE228" s="14" t="s">
        <v>1917</v>
      </c>
      <c r="AF228" s="14" t="s">
        <v>915</v>
      </c>
      <c r="AG228" s="14"/>
      <c r="AH228" s="14" t="str">
        <f t="shared" si="20"/>
        <v>Standard</v>
      </c>
      <c r="AI228" s="14">
        <f t="shared" si="21"/>
        <v>1.2</v>
      </c>
      <c r="AJ228" s="14">
        <f t="shared" si="22"/>
        <v>0</v>
      </c>
      <c r="AK228" s="14">
        <f t="shared" si="23"/>
        <v>0</v>
      </c>
      <c r="AL228" s="68">
        <f t="shared" si="24"/>
        <v>0</v>
      </c>
    </row>
    <row r="229" spans="2:38" hidden="1" x14ac:dyDescent="0.3">
      <c r="B229" s="14">
        <v>2265531</v>
      </c>
      <c r="C229" s="14" t="s">
        <v>96</v>
      </c>
      <c r="D229" s="14" t="s">
        <v>1918</v>
      </c>
      <c r="E229" s="14" t="s">
        <v>1918</v>
      </c>
      <c r="F229" s="14"/>
      <c r="G229" s="14">
        <v>8</v>
      </c>
      <c r="H229" s="14" t="s">
        <v>119</v>
      </c>
      <c r="I229" s="14"/>
      <c r="J229" s="14"/>
      <c r="K229" s="14">
        <v>7.4</v>
      </c>
      <c r="L229" s="14">
        <v>38</v>
      </c>
      <c r="M229" s="14">
        <v>27</v>
      </c>
      <c r="N229" s="14">
        <v>31</v>
      </c>
      <c r="O229" s="14">
        <v>3.93</v>
      </c>
      <c r="P229" s="14">
        <v>608</v>
      </c>
      <c r="Q229" s="14">
        <v>72</v>
      </c>
      <c r="R229" s="14" t="s">
        <v>1831</v>
      </c>
      <c r="S229" s="14" t="s">
        <v>1592</v>
      </c>
      <c r="T229" s="14" t="s">
        <v>900</v>
      </c>
      <c r="U229" s="14" t="s">
        <v>915</v>
      </c>
      <c r="V229" s="14"/>
      <c r="W229" s="14"/>
      <c r="X229" s="14"/>
      <c r="Y229" s="14"/>
      <c r="Z229" s="14" t="s">
        <v>915</v>
      </c>
      <c r="AA229" s="14"/>
      <c r="AB229" s="67">
        <v>42522</v>
      </c>
      <c r="AC229" s="67">
        <v>42488</v>
      </c>
      <c r="AD229" s="14" t="s">
        <v>1298</v>
      </c>
      <c r="AE229" s="14" t="s">
        <v>1919</v>
      </c>
      <c r="AF229" s="14" t="s">
        <v>915</v>
      </c>
      <c r="AG229" s="14"/>
      <c r="AH229" s="14" t="str">
        <f t="shared" si="20"/>
        <v>Standard</v>
      </c>
      <c r="AI229" s="14">
        <f t="shared" si="21"/>
        <v>1.2</v>
      </c>
      <c r="AJ229" s="14">
        <f t="shared" si="22"/>
        <v>0</v>
      </c>
      <c r="AK229" s="14">
        <f t="shared" si="23"/>
        <v>0</v>
      </c>
      <c r="AL229" s="68">
        <f t="shared" si="24"/>
        <v>0</v>
      </c>
    </row>
    <row r="230" spans="2:38" hidden="1" x14ac:dyDescent="0.3">
      <c r="B230" s="14">
        <v>2327903</v>
      </c>
      <c r="C230" s="14" t="s">
        <v>96</v>
      </c>
      <c r="D230" s="14" t="s">
        <v>1920</v>
      </c>
      <c r="E230" s="14" t="s">
        <v>1920</v>
      </c>
      <c r="F230" s="14"/>
      <c r="G230" s="69">
        <v>883000000000</v>
      </c>
      <c r="H230" s="14" t="s">
        <v>119</v>
      </c>
      <c r="I230" s="14"/>
      <c r="J230" s="14"/>
      <c r="K230" s="14">
        <v>7.3</v>
      </c>
      <c r="L230" s="14">
        <v>38</v>
      </c>
      <c r="M230" s="14">
        <v>27</v>
      </c>
      <c r="N230" s="14">
        <v>31</v>
      </c>
      <c r="O230" s="14">
        <v>3.93</v>
      </c>
      <c r="P230" s="14">
        <v>608</v>
      </c>
      <c r="Q230" s="14">
        <v>75</v>
      </c>
      <c r="R230" s="14" t="s">
        <v>1848</v>
      </c>
      <c r="S230" s="14" t="s">
        <v>1615</v>
      </c>
      <c r="T230" s="14" t="s">
        <v>900</v>
      </c>
      <c r="U230" s="14" t="s">
        <v>912</v>
      </c>
      <c r="V230" s="14" t="s">
        <v>1870</v>
      </c>
      <c r="W230" s="14" t="s">
        <v>1871</v>
      </c>
      <c r="X230" s="14" t="s">
        <v>915</v>
      </c>
      <c r="Y230" s="14"/>
      <c r="Z230" s="14" t="s">
        <v>912</v>
      </c>
      <c r="AA230" s="14" t="s">
        <v>1872</v>
      </c>
      <c r="AB230" s="67">
        <v>43395</v>
      </c>
      <c r="AC230" s="67">
        <v>43369</v>
      </c>
      <c r="AD230" s="14" t="s">
        <v>1298</v>
      </c>
      <c r="AE230" s="14" t="s">
        <v>1921</v>
      </c>
      <c r="AF230" s="14" t="s">
        <v>915</v>
      </c>
      <c r="AG230" s="14"/>
      <c r="AH230" s="14" t="str">
        <f t="shared" si="20"/>
        <v>Standard</v>
      </c>
      <c r="AI230" s="14">
        <f t="shared" si="21"/>
        <v>1.25</v>
      </c>
      <c r="AJ230" s="14">
        <f t="shared" si="22"/>
        <v>0</v>
      </c>
      <c r="AK230" s="14">
        <f t="shared" si="23"/>
        <v>0</v>
      </c>
      <c r="AL230" s="68">
        <f t="shared" si="24"/>
        <v>0</v>
      </c>
    </row>
    <row r="231" spans="2:38" hidden="1" x14ac:dyDescent="0.3">
      <c r="B231" s="14">
        <v>2265541</v>
      </c>
      <c r="C231" s="14" t="s">
        <v>96</v>
      </c>
      <c r="D231" s="14" t="s">
        <v>1696</v>
      </c>
      <c r="E231" s="14" t="s">
        <v>1696</v>
      </c>
      <c r="F231" s="14"/>
      <c r="G231" s="14">
        <v>8</v>
      </c>
      <c r="H231" s="14" t="s">
        <v>119</v>
      </c>
      <c r="I231" s="14"/>
      <c r="J231" s="14"/>
      <c r="K231" s="14">
        <v>8.8000000000000007</v>
      </c>
      <c r="L231" s="14">
        <v>45</v>
      </c>
      <c r="M231" s="14">
        <v>29</v>
      </c>
      <c r="N231" s="14">
        <v>32</v>
      </c>
      <c r="O231" s="14">
        <v>3.93</v>
      </c>
      <c r="P231" s="14">
        <v>608</v>
      </c>
      <c r="Q231" s="14">
        <v>66</v>
      </c>
      <c r="R231" s="14" t="s">
        <v>1591</v>
      </c>
      <c r="S231" s="14" t="s">
        <v>1592</v>
      </c>
      <c r="T231" s="14" t="s">
        <v>900</v>
      </c>
      <c r="U231" s="14" t="s">
        <v>915</v>
      </c>
      <c r="V231" s="14"/>
      <c r="W231" s="14"/>
      <c r="X231" s="14"/>
      <c r="Y231" s="14"/>
      <c r="Z231" s="14" t="s">
        <v>912</v>
      </c>
      <c r="AA231" s="14" t="s">
        <v>1697</v>
      </c>
      <c r="AB231" s="67">
        <v>42522</v>
      </c>
      <c r="AC231" s="67">
        <v>42488</v>
      </c>
      <c r="AD231" s="14" t="s">
        <v>1298</v>
      </c>
      <c r="AE231" s="14" t="s">
        <v>1698</v>
      </c>
      <c r="AF231" s="14" t="s">
        <v>915</v>
      </c>
      <c r="AG231" s="14"/>
      <c r="AH231" s="14" t="str">
        <f t="shared" si="20"/>
        <v>Standard</v>
      </c>
      <c r="AI231" s="14">
        <f t="shared" si="21"/>
        <v>1.1000000000000001</v>
      </c>
      <c r="AJ231" s="14">
        <f t="shared" si="22"/>
        <v>0</v>
      </c>
      <c r="AK231" s="14">
        <f t="shared" si="23"/>
        <v>0</v>
      </c>
      <c r="AL231" s="68">
        <f t="shared" si="24"/>
        <v>0</v>
      </c>
    </row>
    <row r="232" spans="2:38" hidden="1" x14ac:dyDescent="0.3">
      <c r="B232" s="14">
        <v>2265542</v>
      </c>
      <c r="C232" s="14" t="s">
        <v>96</v>
      </c>
      <c r="D232" s="14" t="s">
        <v>1699</v>
      </c>
      <c r="E232" s="14" t="s">
        <v>1699</v>
      </c>
      <c r="F232" s="14"/>
      <c r="G232" s="14">
        <v>8</v>
      </c>
      <c r="H232" s="14" t="s">
        <v>119</v>
      </c>
      <c r="I232" s="14"/>
      <c r="J232" s="14"/>
      <c r="K232" s="14">
        <v>8.8000000000000007</v>
      </c>
      <c r="L232" s="14">
        <v>45</v>
      </c>
      <c r="M232" s="14">
        <v>29</v>
      </c>
      <c r="N232" s="14">
        <v>32</v>
      </c>
      <c r="O232" s="14">
        <v>3.93</v>
      </c>
      <c r="P232" s="14">
        <v>608</v>
      </c>
      <c r="Q232" s="14">
        <v>67</v>
      </c>
      <c r="R232" s="14" t="s">
        <v>1591</v>
      </c>
      <c r="S232" s="14" t="s">
        <v>1592</v>
      </c>
      <c r="T232" s="14" t="s">
        <v>900</v>
      </c>
      <c r="U232" s="14" t="s">
        <v>915</v>
      </c>
      <c r="V232" s="14"/>
      <c r="W232" s="14"/>
      <c r="X232" s="14"/>
      <c r="Y232" s="14"/>
      <c r="Z232" s="14" t="s">
        <v>912</v>
      </c>
      <c r="AA232" s="14" t="s">
        <v>1700</v>
      </c>
      <c r="AB232" s="67">
        <v>42522</v>
      </c>
      <c r="AC232" s="67">
        <v>42488</v>
      </c>
      <c r="AD232" s="14" t="s">
        <v>1298</v>
      </c>
      <c r="AE232" s="14" t="s">
        <v>1701</v>
      </c>
      <c r="AF232" s="14" t="s">
        <v>915</v>
      </c>
      <c r="AG232" s="14"/>
      <c r="AH232" s="14" t="str">
        <f t="shared" si="20"/>
        <v>Standard</v>
      </c>
      <c r="AI232" s="14">
        <f t="shared" si="21"/>
        <v>1.1166666666666667</v>
      </c>
      <c r="AJ232" s="14">
        <f t="shared" si="22"/>
        <v>0</v>
      </c>
      <c r="AK232" s="14">
        <f t="shared" si="23"/>
        <v>0</v>
      </c>
      <c r="AL232" s="68">
        <f t="shared" si="24"/>
        <v>0</v>
      </c>
    </row>
    <row r="233" spans="2:38" hidden="1" x14ac:dyDescent="0.3">
      <c r="B233" s="14">
        <v>2282549</v>
      </c>
      <c r="C233" s="14" t="s">
        <v>96</v>
      </c>
      <c r="D233" s="14" t="s">
        <v>1702</v>
      </c>
      <c r="E233" s="14" t="s">
        <v>1702</v>
      </c>
      <c r="F233" s="14"/>
      <c r="G233" s="69">
        <v>883000000000</v>
      </c>
      <c r="H233" s="14" t="s">
        <v>119</v>
      </c>
      <c r="I233" s="14"/>
      <c r="J233" s="14"/>
      <c r="K233" s="14">
        <v>9.1999999999999993</v>
      </c>
      <c r="L233" s="14">
        <v>41</v>
      </c>
      <c r="M233" s="14">
        <v>29</v>
      </c>
      <c r="N233" s="14">
        <v>33</v>
      </c>
      <c r="O233" s="14">
        <v>3.93</v>
      </c>
      <c r="P233" s="14">
        <v>608</v>
      </c>
      <c r="Q233" s="14">
        <v>76</v>
      </c>
      <c r="R233" s="14" t="s">
        <v>1591</v>
      </c>
      <c r="S233" s="14" t="s">
        <v>1703</v>
      </c>
      <c r="T233" s="14" t="s">
        <v>900</v>
      </c>
      <c r="U233" s="14" t="s">
        <v>915</v>
      </c>
      <c r="V233" s="14"/>
      <c r="W233" s="14"/>
      <c r="X233" s="14"/>
      <c r="Y233" s="14"/>
      <c r="Z233" s="14" t="s">
        <v>912</v>
      </c>
      <c r="AA233" s="14" t="s">
        <v>1704</v>
      </c>
      <c r="AB233" s="67">
        <v>42485</v>
      </c>
      <c r="AC233" s="67">
        <v>42670</v>
      </c>
      <c r="AD233" s="14" t="s">
        <v>1298</v>
      </c>
      <c r="AE233" s="14" t="s">
        <v>1705</v>
      </c>
      <c r="AF233" s="14" t="s">
        <v>915</v>
      </c>
      <c r="AG233" s="14"/>
      <c r="AH233" s="14" t="str">
        <f t="shared" si="20"/>
        <v>Standard</v>
      </c>
      <c r="AI233" s="14">
        <f t="shared" si="21"/>
        <v>1.2666666666666666</v>
      </c>
      <c r="AJ233" s="14">
        <f t="shared" si="22"/>
        <v>0</v>
      </c>
      <c r="AK233" s="14">
        <f t="shared" si="23"/>
        <v>0</v>
      </c>
      <c r="AL233" s="68">
        <f t="shared" si="24"/>
        <v>0</v>
      </c>
    </row>
    <row r="234" spans="2:38" hidden="1" x14ac:dyDescent="0.3">
      <c r="B234" s="14">
        <v>2282550</v>
      </c>
      <c r="C234" s="14" t="s">
        <v>96</v>
      </c>
      <c r="D234" s="14" t="s">
        <v>1706</v>
      </c>
      <c r="E234" s="14" t="s">
        <v>1706</v>
      </c>
      <c r="F234" s="14"/>
      <c r="G234" s="69">
        <v>883000000000</v>
      </c>
      <c r="H234" s="14" t="s">
        <v>119</v>
      </c>
      <c r="I234" s="14"/>
      <c r="J234" s="14"/>
      <c r="K234" s="14">
        <v>9.1999999999999993</v>
      </c>
      <c r="L234" s="14">
        <v>41</v>
      </c>
      <c r="M234" s="14">
        <v>29</v>
      </c>
      <c r="N234" s="14">
        <v>33</v>
      </c>
      <c r="O234" s="14">
        <v>3.93</v>
      </c>
      <c r="P234" s="14">
        <v>608</v>
      </c>
      <c r="Q234" s="14">
        <v>76</v>
      </c>
      <c r="R234" s="14" t="s">
        <v>1591</v>
      </c>
      <c r="S234" s="14" t="s">
        <v>1703</v>
      </c>
      <c r="T234" s="14" t="s">
        <v>900</v>
      </c>
      <c r="U234" s="14" t="s">
        <v>915</v>
      </c>
      <c r="V234" s="14"/>
      <c r="W234" s="14"/>
      <c r="X234" s="14"/>
      <c r="Y234" s="14"/>
      <c r="Z234" s="14" t="s">
        <v>912</v>
      </c>
      <c r="AA234" s="14" t="s">
        <v>1704</v>
      </c>
      <c r="AB234" s="67">
        <v>42485</v>
      </c>
      <c r="AC234" s="67">
        <v>42670</v>
      </c>
      <c r="AD234" s="14" t="s">
        <v>1298</v>
      </c>
      <c r="AE234" s="14" t="s">
        <v>1707</v>
      </c>
      <c r="AF234" s="14" t="s">
        <v>915</v>
      </c>
      <c r="AG234" s="14"/>
      <c r="AH234" s="14" t="str">
        <f t="shared" si="20"/>
        <v>Standard</v>
      </c>
      <c r="AI234" s="14">
        <f t="shared" si="21"/>
        <v>1.2666666666666666</v>
      </c>
      <c r="AJ234" s="14">
        <f t="shared" si="22"/>
        <v>0</v>
      </c>
      <c r="AK234" s="14">
        <f t="shared" si="23"/>
        <v>0</v>
      </c>
      <c r="AL234" s="68">
        <f t="shared" si="24"/>
        <v>0</v>
      </c>
    </row>
    <row r="235" spans="2:38" hidden="1" x14ac:dyDescent="0.3">
      <c r="B235" s="14">
        <v>2282551</v>
      </c>
      <c r="C235" s="14" t="s">
        <v>96</v>
      </c>
      <c r="D235" s="14" t="s">
        <v>1708</v>
      </c>
      <c r="E235" s="14" t="s">
        <v>1708</v>
      </c>
      <c r="F235" s="14"/>
      <c r="G235" s="69">
        <v>883000000000</v>
      </c>
      <c r="H235" s="14" t="s">
        <v>119</v>
      </c>
      <c r="I235" s="14"/>
      <c r="J235" s="14"/>
      <c r="K235" s="14">
        <v>9.1999999999999993</v>
      </c>
      <c r="L235" s="14">
        <v>41</v>
      </c>
      <c r="M235" s="14">
        <v>29</v>
      </c>
      <c r="N235" s="14">
        <v>33</v>
      </c>
      <c r="O235" s="14">
        <v>3.93</v>
      </c>
      <c r="P235" s="14">
        <v>608</v>
      </c>
      <c r="Q235" s="14">
        <v>76</v>
      </c>
      <c r="R235" s="14" t="s">
        <v>1591</v>
      </c>
      <c r="S235" s="14" t="s">
        <v>1703</v>
      </c>
      <c r="T235" s="14" t="s">
        <v>900</v>
      </c>
      <c r="U235" s="14" t="s">
        <v>915</v>
      </c>
      <c r="V235" s="14"/>
      <c r="W235" s="14"/>
      <c r="X235" s="14"/>
      <c r="Y235" s="14"/>
      <c r="Z235" s="14" t="s">
        <v>912</v>
      </c>
      <c r="AA235" s="14" t="s">
        <v>1704</v>
      </c>
      <c r="AB235" s="67">
        <v>42485</v>
      </c>
      <c r="AC235" s="67">
        <v>42670</v>
      </c>
      <c r="AD235" s="14" t="s">
        <v>1298</v>
      </c>
      <c r="AE235" s="14" t="s">
        <v>1709</v>
      </c>
      <c r="AF235" s="14" t="s">
        <v>915</v>
      </c>
      <c r="AG235" s="14"/>
      <c r="AH235" s="14" t="str">
        <f t="shared" si="20"/>
        <v>Standard</v>
      </c>
      <c r="AI235" s="14">
        <f t="shared" si="21"/>
        <v>1.2666666666666666</v>
      </c>
      <c r="AJ235" s="14">
        <f t="shared" si="22"/>
        <v>0</v>
      </c>
      <c r="AK235" s="14">
        <f t="shared" si="23"/>
        <v>0</v>
      </c>
      <c r="AL235" s="68">
        <f t="shared" si="24"/>
        <v>0</v>
      </c>
    </row>
    <row r="236" spans="2:38" hidden="1" x14ac:dyDescent="0.3">
      <c r="B236" s="14">
        <v>2327893</v>
      </c>
      <c r="C236" s="14" t="s">
        <v>1922</v>
      </c>
      <c r="D236" s="14" t="s">
        <v>1923</v>
      </c>
      <c r="E236" s="14" t="s">
        <v>1923</v>
      </c>
      <c r="F236" s="14"/>
      <c r="G236" s="69">
        <v>883000000000</v>
      </c>
      <c r="H236" s="14" t="s">
        <v>119</v>
      </c>
      <c r="I236" s="14"/>
      <c r="J236" s="14"/>
      <c r="K236" s="14">
        <v>7.4</v>
      </c>
      <c r="L236" s="14">
        <v>38</v>
      </c>
      <c r="M236" s="14">
        <v>27</v>
      </c>
      <c r="N236" s="14">
        <v>31</v>
      </c>
      <c r="O236" s="14">
        <v>3.93</v>
      </c>
      <c r="P236" s="14">
        <v>608</v>
      </c>
      <c r="Q236" s="14">
        <v>72</v>
      </c>
      <c r="R236" s="14" t="s">
        <v>1415</v>
      </c>
      <c r="S236" s="14" t="s">
        <v>1416</v>
      </c>
      <c r="T236" s="14" t="s">
        <v>900</v>
      </c>
      <c r="U236" s="14" t="s">
        <v>915</v>
      </c>
      <c r="V236" s="14"/>
      <c r="W236" s="14"/>
      <c r="X236" s="14"/>
      <c r="Y236" s="14"/>
      <c r="Z236" s="14" t="s">
        <v>912</v>
      </c>
      <c r="AA236" s="14" t="s">
        <v>1924</v>
      </c>
      <c r="AB236" s="67">
        <v>43388</v>
      </c>
      <c r="AC236" s="67">
        <v>43369</v>
      </c>
      <c r="AD236" s="14" t="s">
        <v>1298</v>
      </c>
      <c r="AE236" s="14" t="s">
        <v>1925</v>
      </c>
      <c r="AF236" s="14" t="s">
        <v>915</v>
      </c>
      <c r="AG236" s="14"/>
      <c r="AH236" s="14" t="str">
        <f t="shared" si="20"/>
        <v>Standard</v>
      </c>
      <c r="AI236" s="14">
        <f t="shared" si="21"/>
        <v>1.2</v>
      </c>
      <c r="AJ236" s="14">
        <f t="shared" si="22"/>
        <v>0</v>
      </c>
      <c r="AK236" s="14">
        <f t="shared" si="23"/>
        <v>0</v>
      </c>
      <c r="AL236" s="68">
        <f t="shared" si="24"/>
        <v>0</v>
      </c>
    </row>
    <row r="237" spans="2:38" hidden="1" x14ac:dyDescent="0.3">
      <c r="B237" s="14">
        <v>2305183</v>
      </c>
      <c r="C237" s="14" t="s">
        <v>97</v>
      </c>
      <c r="D237" s="14" t="s">
        <v>1926</v>
      </c>
      <c r="E237" s="14" t="s">
        <v>1927</v>
      </c>
      <c r="F237" s="14" t="s">
        <v>1928</v>
      </c>
      <c r="G237" s="69">
        <v>601000000000</v>
      </c>
      <c r="H237" s="14" t="s">
        <v>119</v>
      </c>
      <c r="I237" s="14"/>
      <c r="J237" s="14"/>
      <c r="K237" s="14">
        <v>7.5</v>
      </c>
      <c r="L237" s="14">
        <v>45.8</v>
      </c>
      <c r="M237" s="14">
        <v>27</v>
      </c>
      <c r="N237" s="14">
        <v>31.1</v>
      </c>
      <c r="O237" s="14">
        <v>3.93</v>
      </c>
      <c r="P237" s="14">
        <v>608</v>
      </c>
      <c r="Q237" s="14">
        <v>62</v>
      </c>
      <c r="R237" s="14">
        <v>1</v>
      </c>
      <c r="S237" s="14" t="s">
        <v>1929</v>
      </c>
      <c r="T237" s="14" t="s">
        <v>900</v>
      </c>
      <c r="U237" s="14" t="s">
        <v>915</v>
      </c>
      <c r="V237" s="14"/>
      <c r="W237" s="14"/>
      <c r="X237" s="14"/>
      <c r="Y237" s="14"/>
      <c r="Z237" s="14"/>
      <c r="AA237" s="14"/>
      <c r="AB237" s="67">
        <v>43007</v>
      </c>
      <c r="AC237" s="67">
        <v>43024</v>
      </c>
      <c r="AD237" s="14" t="s">
        <v>1298</v>
      </c>
      <c r="AE237" s="14" t="s">
        <v>1930</v>
      </c>
      <c r="AF237" s="14" t="s">
        <v>915</v>
      </c>
      <c r="AG237" s="14"/>
      <c r="AH237" s="14" t="str">
        <f t="shared" si="20"/>
        <v>Standard</v>
      </c>
      <c r="AI237" s="14">
        <f t="shared" si="21"/>
        <v>1.0333333333333334</v>
      </c>
      <c r="AJ237" s="14">
        <f t="shared" si="22"/>
        <v>0</v>
      </c>
      <c r="AK237" s="14">
        <f t="shared" si="23"/>
        <v>0</v>
      </c>
      <c r="AL237" s="68">
        <f t="shared" si="24"/>
        <v>0</v>
      </c>
    </row>
    <row r="238" spans="2:38" hidden="1" x14ac:dyDescent="0.3">
      <c r="B238" s="14">
        <v>2274693</v>
      </c>
      <c r="C238" s="14" t="s">
        <v>527</v>
      </c>
      <c r="D238" s="14" t="s">
        <v>1601</v>
      </c>
      <c r="E238" s="14" t="s">
        <v>1601</v>
      </c>
      <c r="F238" s="14"/>
      <c r="G238" s="14">
        <v>1</v>
      </c>
      <c r="H238" s="14" t="s">
        <v>119</v>
      </c>
      <c r="I238" s="14"/>
      <c r="J238" s="14"/>
      <c r="K238" s="14">
        <v>7.4</v>
      </c>
      <c r="L238" s="14">
        <v>38.69</v>
      </c>
      <c r="M238" s="14">
        <v>27</v>
      </c>
      <c r="N238" s="14">
        <v>30</v>
      </c>
      <c r="O238" s="14">
        <v>3.94</v>
      </c>
      <c r="P238" s="14">
        <v>607</v>
      </c>
      <c r="Q238" s="14">
        <v>68</v>
      </c>
      <c r="R238" s="14" t="s">
        <v>1598</v>
      </c>
      <c r="S238" s="14" t="s">
        <v>1602</v>
      </c>
      <c r="T238" s="14" t="s">
        <v>900</v>
      </c>
      <c r="U238" s="14" t="s">
        <v>915</v>
      </c>
      <c r="V238" s="14"/>
      <c r="W238" s="14"/>
      <c r="X238" s="14"/>
      <c r="Y238" s="14"/>
      <c r="Z238" s="14" t="s">
        <v>915</v>
      </c>
      <c r="AA238" s="14"/>
      <c r="AB238" s="67">
        <v>42605</v>
      </c>
      <c r="AC238" s="67">
        <v>42593</v>
      </c>
      <c r="AD238" s="14" t="s">
        <v>1294</v>
      </c>
      <c r="AE238" s="14" t="s">
        <v>1603</v>
      </c>
      <c r="AF238" s="14" t="s">
        <v>915</v>
      </c>
      <c r="AG238" s="14"/>
      <c r="AH238" s="14" t="str">
        <f t="shared" si="20"/>
        <v>Standard</v>
      </c>
      <c r="AI238" s="14">
        <f t="shared" si="21"/>
        <v>1.1333333333333333</v>
      </c>
      <c r="AJ238" s="14">
        <f t="shared" si="22"/>
        <v>0</v>
      </c>
      <c r="AK238" s="14">
        <f t="shared" si="23"/>
        <v>0</v>
      </c>
      <c r="AL238" s="68">
        <f t="shared" si="24"/>
        <v>0</v>
      </c>
    </row>
    <row r="239" spans="2:38" hidden="1" x14ac:dyDescent="0.3">
      <c r="B239" s="14">
        <v>2337442</v>
      </c>
      <c r="C239" s="14" t="s">
        <v>527</v>
      </c>
      <c r="D239" s="14" t="s">
        <v>1604</v>
      </c>
      <c r="E239" s="14" t="s">
        <v>1604</v>
      </c>
      <c r="F239" s="14"/>
      <c r="G239" s="14">
        <v>1</v>
      </c>
      <c r="H239" s="14" t="s">
        <v>119</v>
      </c>
      <c r="I239" s="14"/>
      <c r="J239" s="14"/>
      <c r="K239" s="14">
        <v>7.4</v>
      </c>
      <c r="L239" s="14">
        <v>38.69</v>
      </c>
      <c r="M239" s="14">
        <v>27</v>
      </c>
      <c r="N239" s="14">
        <v>30</v>
      </c>
      <c r="O239" s="14">
        <v>3.94</v>
      </c>
      <c r="P239" s="14">
        <v>607</v>
      </c>
      <c r="Q239" s="14">
        <v>55</v>
      </c>
      <c r="R239" s="14" t="s">
        <v>1598</v>
      </c>
      <c r="S239" s="14" t="s">
        <v>1605</v>
      </c>
      <c r="T239" s="14" t="s">
        <v>900</v>
      </c>
      <c r="U239" s="14" t="s">
        <v>915</v>
      </c>
      <c r="V239" s="14"/>
      <c r="W239" s="14"/>
      <c r="X239" s="14"/>
      <c r="Y239" s="14"/>
      <c r="Z239" s="14" t="s">
        <v>915</v>
      </c>
      <c r="AA239" s="14"/>
      <c r="AB239" s="67">
        <v>43578</v>
      </c>
      <c r="AC239" s="67">
        <v>43581</v>
      </c>
      <c r="AD239" s="14" t="s">
        <v>1294</v>
      </c>
      <c r="AE239" s="14" t="s">
        <v>1606</v>
      </c>
      <c r="AF239" s="14" t="s">
        <v>915</v>
      </c>
      <c r="AG239" s="14"/>
      <c r="AH239" s="14" t="str">
        <f t="shared" si="20"/>
        <v>Standard</v>
      </c>
      <c r="AI239" s="14">
        <f t="shared" si="21"/>
        <v>0.91666666666666663</v>
      </c>
      <c r="AJ239" s="14">
        <f t="shared" si="22"/>
        <v>0</v>
      </c>
      <c r="AK239" s="14">
        <f t="shared" si="23"/>
        <v>0</v>
      </c>
      <c r="AL239" s="68">
        <f t="shared" si="24"/>
        <v>0</v>
      </c>
    </row>
    <row r="240" spans="2:38" hidden="1" x14ac:dyDescent="0.3">
      <c r="B240" s="14">
        <v>2337444</v>
      </c>
      <c r="C240" s="14" t="s">
        <v>527</v>
      </c>
      <c r="D240" s="14" t="s">
        <v>1607</v>
      </c>
      <c r="E240" s="14" t="s">
        <v>1607</v>
      </c>
      <c r="F240" s="14"/>
      <c r="G240" s="14">
        <v>1</v>
      </c>
      <c r="H240" s="14" t="s">
        <v>119</v>
      </c>
      <c r="I240" s="14"/>
      <c r="J240" s="14"/>
      <c r="K240" s="14">
        <v>7.4</v>
      </c>
      <c r="L240" s="14">
        <v>38.69</v>
      </c>
      <c r="M240" s="14">
        <v>27</v>
      </c>
      <c r="N240" s="14">
        <v>30</v>
      </c>
      <c r="O240" s="14">
        <v>3.94</v>
      </c>
      <c r="P240" s="14">
        <v>607</v>
      </c>
      <c r="Q240" s="14">
        <v>57</v>
      </c>
      <c r="R240" s="14" t="s">
        <v>1598</v>
      </c>
      <c r="S240" s="14" t="s">
        <v>1605</v>
      </c>
      <c r="T240" s="14" t="s">
        <v>900</v>
      </c>
      <c r="U240" s="14" t="s">
        <v>915</v>
      </c>
      <c r="V240" s="14"/>
      <c r="W240" s="14"/>
      <c r="X240" s="14"/>
      <c r="Y240" s="14"/>
      <c r="Z240" s="14" t="s">
        <v>915</v>
      </c>
      <c r="AA240" s="14"/>
      <c r="AB240" s="67">
        <v>43578</v>
      </c>
      <c r="AC240" s="67">
        <v>43581</v>
      </c>
      <c r="AD240" s="14" t="s">
        <v>1294</v>
      </c>
      <c r="AE240" s="14" t="s">
        <v>1608</v>
      </c>
      <c r="AF240" s="14" t="s">
        <v>915</v>
      </c>
      <c r="AG240" s="14"/>
      <c r="AH240" s="14" t="str">
        <f t="shared" si="20"/>
        <v>Standard</v>
      </c>
      <c r="AI240" s="14">
        <f t="shared" si="21"/>
        <v>0.95</v>
      </c>
      <c r="AJ240" s="14">
        <f t="shared" si="22"/>
        <v>0</v>
      </c>
      <c r="AK240" s="14">
        <f t="shared" si="23"/>
        <v>0</v>
      </c>
      <c r="AL240" s="68">
        <f t="shared" si="24"/>
        <v>0</v>
      </c>
    </row>
    <row r="241" spans="2:38" hidden="1" x14ac:dyDescent="0.3">
      <c r="B241" s="14">
        <v>2261850</v>
      </c>
      <c r="C241" s="14" t="s">
        <v>527</v>
      </c>
      <c r="D241" s="14" t="s">
        <v>1609</v>
      </c>
      <c r="E241" s="14" t="s">
        <v>1609</v>
      </c>
      <c r="F241" s="14"/>
      <c r="G241" s="69">
        <v>719000000000000</v>
      </c>
      <c r="H241" s="14" t="s">
        <v>119</v>
      </c>
      <c r="I241" s="14"/>
      <c r="J241" s="14"/>
      <c r="K241" s="14">
        <v>7.4</v>
      </c>
      <c r="L241" s="14">
        <v>38</v>
      </c>
      <c r="M241" s="14">
        <v>27</v>
      </c>
      <c r="N241" s="14">
        <v>28.69</v>
      </c>
      <c r="O241" s="14">
        <v>3.94</v>
      </c>
      <c r="P241" s="14">
        <v>607</v>
      </c>
      <c r="Q241" s="14">
        <v>67</v>
      </c>
      <c r="R241" s="14" t="s">
        <v>1582</v>
      </c>
      <c r="S241" s="14" t="s">
        <v>1583</v>
      </c>
      <c r="T241" s="14" t="s">
        <v>900</v>
      </c>
      <c r="U241" s="14" t="s">
        <v>915</v>
      </c>
      <c r="V241" s="14"/>
      <c r="W241" s="14"/>
      <c r="X241" s="14"/>
      <c r="Y241" s="14"/>
      <c r="Z241" s="14" t="s">
        <v>915</v>
      </c>
      <c r="AA241" s="14"/>
      <c r="AB241" s="67">
        <v>42433</v>
      </c>
      <c r="AC241" s="67">
        <v>42427</v>
      </c>
      <c r="AD241" s="14" t="s">
        <v>1294</v>
      </c>
      <c r="AE241" s="14" t="s">
        <v>1610</v>
      </c>
      <c r="AF241" s="14" t="s">
        <v>915</v>
      </c>
      <c r="AG241" s="14"/>
      <c r="AH241" s="14" t="str">
        <f t="shared" si="20"/>
        <v>Standard</v>
      </c>
      <c r="AI241" s="14">
        <f t="shared" si="21"/>
        <v>1.1166666666666667</v>
      </c>
      <c r="AJ241" s="14">
        <f t="shared" si="22"/>
        <v>0</v>
      </c>
      <c r="AK241" s="14">
        <f t="shared" si="23"/>
        <v>0</v>
      </c>
      <c r="AL241" s="68">
        <f t="shared" si="24"/>
        <v>0</v>
      </c>
    </row>
    <row r="242" spans="2:38" hidden="1" x14ac:dyDescent="0.3">
      <c r="B242" s="14">
        <v>2216960</v>
      </c>
      <c r="C242" s="14" t="s">
        <v>527</v>
      </c>
      <c r="D242" s="14" t="s">
        <v>1611</v>
      </c>
      <c r="E242" s="14" t="s">
        <v>1611</v>
      </c>
      <c r="F242" s="14"/>
      <c r="G242" s="73">
        <v>7.1919238518471894E+23</v>
      </c>
      <c r="H242" s="14" t="s">
        <v>119</v>
      </c>
      <c r="I242" s="14"/>
      <c r="J242" s="14"/>
      <c r="K242" s="14">
        <v>7.4</v>
      </c>
      <c r="L242" s="14">
        <v>38</v>
      </c>
      <c r="M242" s="14">
        <v>27</v>
      </c>
      <c r="N242" s="14">
        <v>28.69</v>
      </c>
      <c r="O242" s="14">
        <v>3.94</v>
      </c>
      <c r="P242" s="14">
        <v>607</v>
      </c>
      <c r="Q242" s="14">
        <v>67</v>
      </c>
      <c r="R242" s="14" t="s">
        <v>1582</v>
      </c>
      <c r="S242" s="14" t="s">
        <v>1612</v>
      </c>
      <c r="T242" s="14" t="s">
        <v>900</v>
      </c>
      <c r="U242" s="14" t="s">
        <v>915</v>
      </c>
      <c r="V242" s="14"/>
      <c r="W242" s="14"/>
      <c r="X242" s="14"/>
      <c r="Y242" s="14"/>
      <c r="Z242" s="14" t="s">
        <v>915</v>
      </c>
      <c r="AA242" s="14"/>
      <c r="AB242" s="67">
        <v>41873</v>
      </c>
      <c r="AC242" s="67">
        <v>41841</v>
      </c>
      <c r="AD242" s="14" t="s">
        <v>1294</v>
      </c>
      <c r="AE242" s="14" t="s">
        <v>1613</v>
      </c>
      <c r="AF242" s="14" t="s">
        <v>915</v>
      </c>
      <c r="AG242" s="14"/>
      <c r="AH242" s="14" t="str">
        <f t="shared" si="20"/>
        <v>Standard</v>
      </c>
      <c r="AI242" s="14">
        <f t="shared" si="21"/>
        <v>1.1166666666666667</v>
      </c>
      <c r="AJ242" s="14">
        <f t="shared" si="22"/>
        <v>0</v>
      </c>
      <c r="AK242" s="14">
        <f t="shared" si="23"/>
        <v>0</v>
      </c>
      <c r="AL242" s="68">
        <f t="shared" si="24"/>
        <v>0</v>
      </c>
    </row>
    <row r="243" spans="2:38" hidden="1" x14ac:dyDescent="0.3">
      <c r="B243" s="14">
        <v>2261851</v>
      </c>
      <c r="C243" s="14" t="s">
        <v>527</v>
      </c>
      <c r="D243" s="14" t="s">
        <v>1614</v>
      </c>
      <c r="E243" s="14" t="s">
        <v>1614</v>
      </c>
      <c r="F243" s="14"/>
      <c r="G243" s="69">
        <v>719000000000</v>
      </c>
      <c r="H243" s="14" t="s">
        <v>119</v>
      </c>
      <c r="I243" s="14"/>
      <c r="J243" s="14"/>
      <c r="K243" s="14">
        <v>7.3</v>
      </c>
      <c r="L243" s="14">
        <v>38.69</v>
      </c>
      <c r="M243" s="14">
        <v>27</v>
      </c>
      <c r="N243" s="14">
        <v>30</v>
      </c>
      <c r="O243" s="14">
        <v>3.94</v>
      </c>
      <c r="P243" s="14">
        <v>607</v>
      </c>
      <c r="Q243" s="14">
        <v>57</v>
      </c>
      <c r="R243" s="14" t="s">
        <v>1598</v>
      </c>
      <c r="S243" s="14" t="s">
        <v>1615</v>
      </c>
      <c r="T243" s="14" t="s">
        <v>900</v>
      </c>
      <c r="U243" s="14" t="s">
        <v>915</v>
      </c>
      <c r="V243" s="14"/>
      <c r="W243" s="14"/>
      <c r="X243" s="14"/>
      <c r="Y243" s="14"/>
      <c r="Z243" s="14" t="s">
        <v>915</v>
      </c>
      <c r="AA243" s="14"/>
      <c r="AB243" s="67">
        <v>42433</v>
      </c>
      <c r="AC243" s="67">
        <v>42427</v>
      </c>
      <c r="AD243" s="14" t="s">
        <v>1294</v>
      </c>
      <c r="AE243" s="14" t="s">
        <v>1616</v>
      </c>
      <c r="AF243" s="14" t="s">
        <v>915</v>
      </c>
      <c r="AG243" s="14"/>
      <c r="AH243" s="14" t="str">
        <f t="shared" si="20"/>
        <v>Standard</v>
      </c>
      <c r="AI243" s="14">
        <f t="shared" si="21"/>
        <v>0.95</v>
      </c>
      <c r="AJ243" s="14">
        <f t="shared" si="22"/>
        <v>0</v>
      </c>
      <c r="AK243" s="14">
        <f t="shared" si="23"/>
        <v>0</v>
      </c>
      <c r="AL243" s="68">
        <f t="shared" si="24"/>
        <v>0</v>
      </c>
    </row>
    <row r="244" spans="2:38" hidden="1" x14ac:dyDescent="0.3">
      <c r="B244" s="14">
        <v>2225224</v>
      </c>
      <c r="C244" s="14" t="s">
        <v>527</v>
      </c>
      <c r="D244" s="14" t="s">
        <v>1617</v>
      </c>
      <c r="E244" s="14" t="s">
        <v>1617</v>
      </c>
      <c r="F244" s="14"/>
      <c r="G244" s="69">
        <v>719000000000</v>
      </c>
      <c r="H244" s="14" t="s">
        <v>119</v>
      </c>
      <c r="I244" s="14"/>
      <c r="J244" s="14"/>
      <c r="K244" s="14">
        <v>7.3</v>
      </c>
      <c r="L244" s="14">
        <v>38.69</v>
      </c>
      <c r="M244" s="14">
        <v>27</v>
      </c>
      <c r="N244" s="14">
        <v>30</v>
      </c>
      <c r="O244" s="14">
        <v>4.3</v>
      </c>
      <c r="P244" s="14">
        <v>556</v>
      </c>
      <c r="Q244" s="14">
        <v>57</v>
      </c>
      <c r="R244" s="14" t="s">
        <v>1598</v>
      </c>
      <c r="S244" s="14" t="s">
        <v>1615</v>
      </c>
      <c r="T244" s="14" t="s">
        <v>900</v>
      </c>
      <c r="U244" s="14" t="s">
        <v>915</v>
      </c>
      <c r="V244" s="14"/>
      <c r="W244" s="14"/>
      <c r="X244" s="14"/>
      <c r="Y244" s="14"/>
      <c r="Z244" s="14" t="s">
        <v>915</v>
      </c>
      <c r="AA244" s="14"/>
      <c r="AB244" s="67">
        <v>41964</v>
      </c>
      <c r="AC244" s="67">
        <v>41960</v>
      </c>
      <c r="AD244" s="14" t="s">
        <v>1294</v>
      </c>
      <c r="AE244" s="14" t="s">
        <v>1618</v>
      </c>
      <c r="AF244" s="14" t="s">
        <v>915</v>
      </c>
      <c r="AG244" s="14"/>
      <c r="AH244" s="14" t="str">
        <f t="shared" si="20"/>
        <v>Standard</v>
      </c>
      <c r="AI244" s="14">
        <f t="shared" si="21"/>
        <v>0.95</v>
      </c>
      <c r="AJ244" s="14">
        <f t="shared" si="22"/>
        <v>0</v>
      </c>
      <c r="AK244" s="14">
        <f t="shared" si="23"/>
        <v>0</v>
      </c>
      <c r="AL244" s="68">
        <f t="shared" si="24"/>
        <v>0</v>
      </c>
    </row>
    <row r="245" spans="2:38" hidden="1" x14ac:dyDescent="0.3">
      <c r="B245" s="14">
        <v>2308541</v>
      </c>
      <c r="C245" s="14" t="s">
        <v>527</v>
      </c>
      <c r="D245" s="14" t="s">
        <v>1619</v>
      </c>
      <c r="E245" s="14" t="s">
        <v>1619</v>
      </c>
      <c r="F245" s="14"/>
      <c r="G245" s="14">
        <v>1</v>
      </c>
      <c r="H245" s="14" t="s">
        <v>119</v>
      </c>
      <c r="I245" s="14"/>
      <c r="J245" s="14"/>
      <c r="K245" s="14">
        <v>7.4</v>
      </c>
      <c r="L245" s="14">
        <v>38.69</v>
      </c>
      <c r="M245" s="14">
        <v>27</v>
      </c>
      <c r="N245" s="14">
        <v>30</v>
      </c>
      <c r="O245" s="14">
        <v>3.93</v>
      </c>
      <c r="P245" s="14">
        <v>608</v>
      </c>
      <c r="Q245" s="14">
        <v>55</v>
      </c>
      <c r="R245" s="14" t="s">
        <v>1598</v>
      </c>
      <c r="S245" s="14" t="s">
        <v>1605</v>
      </c>
      <c r="T245" s="14" t="s">
        <v>900</v>
      </c>
      <c r="U245" s="14" t="s">
        <v>915</v>
      </c>
      <c r="V245" s="14"/>
      <c r="W245" s="14"/>
      <c r="X245" s="14"/>
      <c r="Y245" s="14"/>
      <c r="Z245" s="14" t="s">
        <v>915</v>
      </c>
      <c r="AA245" s="14"/>
      <c r="AB245" s="67">
        <v>43069</v>
      </c>
      <c r="AC245" s="67">
        <v>43091</v>
      </c>
      <c r="AD245" s="14" t="s">
        <v>1294</v>
      </c>
      <c r="AE245" s="14" t="s">
        <v>1620</v>
      </c>
      <c r="AF245" s="14" t="s">
        <v>915</v>
      </c>
      <c r="AG245" s="14"/>
      <c r="AH245" s="14" t="str">
        <f t="shared" si="20"/>
        <v>Standard</v>
      </c>
      <c r="AI245" s="14">
        <f t="shared" si="21"/>
        <v>0.91666666666666663</v>
      </c>
      <c r="AJ245" s="14">
        <f t="shared" si="22"/>
        <v>0</v>
      </c>
      <c r="AK245" s="14">
        <f t="shared" si="23"/>
        <v>0</v>
      </c>
      <c r="AL245" s="68">
        <f t="shared" si="24"/>
        <v>0</v>
      </c>
    </row>
    <row r="246" spans="2:38" hidden="1" x14ac:dyDescent="0.3">
      <c r="B246" s="14">
        <v>2337441</v>
      </c>
      <c r="C246" s="14" t="s">
        <v>527</v>
      </c>
      <c r="D246" s="14" t="s">
        <v>1621</v>
      </c>
      <c r="E246" s="14" t="s">
        <v>1621</v>
      </c>
      <c r="F246" s="14"/>
      <c r="G246" s="14">
        <v>1</v>
      </c>
      <c r="H246" s="14" t="s">
        <v>1305</v>
      </c>
      <c r="I246" s="14"/>
      <c r="J246" s="14"/>
      <c r="K246" s="14">
        <v>7.4</v>
      </c>
      <c r="L246" s="14">
        <v>38.69</v>
      </c>
      <c r="M246" s="14">
        <v>27</v>
      </c>
      <c r="N246" s="14">
        <v>30</v>
      </c>
      <c r="O246" s="14">
        <v>3.49</v>
      </c>
      <c r="P246" s="14">
        <v>685</v>
      </c>
      <c r="Q246" s="14">
        <v>70</v>
      </c>
      <c r="R246" s="14" t="s">
        <v>1598</v>
      </c>
      <c r="S246" s="14" t="s">
        <v>1599</v>
      </c>
      <c r="T246" s="14" t="s">
        <v>900</v>
      </c>
      <c r="U246" s="14" t="s">
        <v>915</v>
      </c>
      <c r="V246" s="14"/>
      <c r="W246" s="14"/>
      <c r="X246" s="14"/>
      <c r="Y246" s="14"/>
      <c r="Z246" s="14" t="s">
        <v>915</v>
      </c>
      <c r="AA246" s="14"/>
      <c r="AB246" s="67">
        <v>43578</v>
      </c>
      <c r="AC246" s="67">
        <v>43581</v>
      </c>
      <c r="AD246" s="14" t="s">
        <v>1294</v>
      </c>
      <c r="AE246" s="14" t="s">
        <v>1622</v>
      </c>
      <c r="AF246" s="14" t="s">
        <v>915</v>
      </c>
      <c r="AG246" s="14"/>
      <c r="AH246" s="14" t="str">
        <f t="shared" si="20"/>
        <v>Standard</v>
      </c>
      <c r="AI246" s="14">
        <f t="shared" si="21"/>
        <v>1.1666666666666667</v>
      </c>
      <c r="AJ246" s="14">
        <f t="shared" si="22"/>
        <v>0</v>
      </c>
      <c r="AK246" s="14">
        <f t="shared" si="23"/>
        <v>0</v>
      </c>
      <c r="AL246" s="68">
        <f t="shared" si="24"/>
        <v>0</v>
      </c>
    </row>
    <row r="247" spans="2:38" hidden="1" x14ac:dyDescent="0.3">
      <c r="B247" s="14">
        <v>2274694</v>
      </c>
      <c r="C247" s="14" t="s">
        <v>527</v>
      </c>
      <c r="D247" s="14" t="s">
        <v>1623</v>
      </c>
      <c r="E247" s="14" t="s">
        <v>1623</v>
      </c>
      <c r="F247" s="14"/>
      <c r="G247" s="14">
        <v>1</v>
      </c>
      <c r="H247" s="14" t="s">
        <v>1305</v>
      </c>
      <c r="I247" s="14"/>
      <c r="J247" s="14"/>
      <c r="K247" s="14">
        <v>7.4</v>
      </c>
      <c r="L247" s="14">
        <v>38.69</v>
      </c>
      <c r="M247" s="14">
        <v>27</v>
      </c>
      <c r="N247" s="14">
        <v>30</v>
      </c>
      <c r="O247" s="14">
        <v>3.49</v>
      </c>
      <c r="P247" s="14">
        <v>685</v>
      </c>
      <c r="Q247" s="14">
        <v>63</v>
      </c>
      <c r="R247" s="14" t="s">
        <v>1598</v>
      </c>
      <c r="S247" s="14" t="s">
        <v>1583</v>
      </c>
      <c r="T247" s="14" t="s">
        <v>900</v>
      </c>
      <c r="U247" s="14" t="s">
        <v>915</v>
      </c>
      <c r="V247" s="14"/>
      <c r="W247" s="14"/>
      <c r="X247" s="14"/>
      <c r="Y247" s="14"/>
      <c r="Z247" s="14" t="s">
        <v>915</v>
      </c>
      <c r="AA247" s="14"/>
      <c r="AB247" s="67">
        <v>42605</v>
      </c>
      <c r="AC247" s="67">
        <v>42593</v>
      </c>
      <c r="AD247" s="14" t="s">
        <v>1294</v>
      </c>
      <c r="AE247" s="14" t="s">
        <v>1624</v>
      </c>
      <c r="AF247" s="14" t="s">
        <v>915</v>
      </c>
      <c r="AG247" s="14"/>
      <c r="AH247" s="14" t="str">
        <f t="shared" si="20"/>
        <v>Standard</v>
      </c>
      <c r="AI247" s="14">
        <f t="shared" si="21"/>
        <v>1.05</v>
      </c>
      <c r="AJ247" s="14">
        <f t="shared" si="22"/>
        <v>0</v>
      </c>
      <c r="AK247" s="14">
        <f t="shared" si="23"/>
        <v>0</v>
      </c>
      <c r="AL247" s="68">
        <f t="shared" si="24"/>
        <v>0</v>
      </c>
    </row>
    <row r="248" spans="2:38" hidden="1" x14ac:dyDescent="0.3">
      <c r="B248" s="14">
        <v>2337443</v>
      </c>
      <c r="C248" s="14" t="s">
        <v>527</v>
      </c>
      <c r="D248" s="14" t="s">
        <v>1625</v>
      </c>
      <c r="E248" s="14" t="s">
        <v>1625</v>
      </c>
      <c r="F248" s="14"/>
      <c r="G248" s="14">
        <v>1</v>
      </c>
      <c r="H248" s="14" t="s">
        <v>1305</v>
      </c>
      <c r="I248" s="14"/>
      <c r="J248" s="14"/>
      <c r="K248" s="14">
        <v>7.4</v>
      </c>
      <c r="L248" s="14">
        <v>38.69</v>
      </c>
      <c r="M248" s="14">
        <v>27</v>
      </c>
      <c r="N248" s="14">
        <v>30</v>
      </c>
      <c r="O248" s="14">
        <v>3.49</v>
      </c>
      <c r="P248" s="14">
        <v>685</v>
      </c>
      <c r="Q248" s="14">
        <v>69</v>
      </c>
      <c r="R248" s="14" t="s">
        <v>1598</v>
      </c>
      <c r="S248" s="14" t="s">
        <v>1605</v>
      </c>
      <c r="T248" s="14" t="s">
        <v>900</v>
      </c>
      <c r="U248" s="14" t="s">
        <v>915</v>
      </c>
      <c r="V248" s="14"/>
      <c r="W248" s="14"/>
      <c r="X248" s="14"/>
      <c r="Y248" s="14"/>
      <c r="Z248" s="14" t="s">
        <v>915</v>
      </c>
      <c r="AA248" s="14"/>
      <c r="AB248" s="67">
        <v>43578</v>
      </c>
      <c r="AC248" s="67">
        <v>43581</v>
      </c>
      <c r="AD248" s="14" t="s">
        <v>1294</v>
      </c>
      <c r="AE248" s="14" t="s">
        <v>1626</v>
      </c>
      <c r="AF248" s="14" t="s">
        <v>915</v>
      </c>
      <c r="AG248" s="14"/>
      <c r="AH248" s="14" t="str">
        <f t="shared" si="20"/>
        <v>Standard</v>
      </c>
      <c r="AI248" s="14">
        <f t="shared" si="21"/>
        <v>1.1499999999999999</v>
      </c>
      <c r="AJ248" s="14">
        <f t="shared" si="22"/>
        <v>0</v>
      </c>
      <c r="AK248" s="14">
        <f t="shared" si="23"/>
        <v>0</v>
      </c>
      <c r="AL248" s="68">
        <f t="shared" si="24"/>
        <v>0</v>
      </c>
    </row>
    <row r="249" spans="2:38" hidden="1" x14ac:dyDescent="0.3">
      <c r="B249" s="14">
        <v>2337445</v>
      </c>
      <c r="C249" s="14" t="s">
        <v>527</v>
      </c>
      <c r="D249" s="14" t="s">
        <v>1627</v>
      </c>
      <c r="E249" s="14" t="s">
        <v>1627</v>
      </c>
      <c r="F249" s="14"/>
      <c r="G249" s="14">
        <v>1</v>
      </c>
      <c r="H249" s="14" t="s">
        <v>1305</v>
      </c>
      <c r="I249" s="14"/>
      <c r="J249" s="14"/>
      <c r="K249" s="14">
        <v>7.4</v>
      </c>
      <c r="L249" s="14">
        <v>38.69</v>
      </c>
      <c r="M249" s="14">
        <v>27</v>
      </c>
      <c r="N249" s="14">
        <v>30</v>
      </c>
      <c r="O249" s="14">
        <v>3.49</v>
      </c>
      <c r="P249" s="14">
        <v>685</v>
      </c>
      <c r="Q249" s="14">
        <v>70</v>
      </c>
      <c r="R249" s="14" t="s">
        <v>1598</v>
      </c>
      <c r="S249" s="14" t="s">
        <v>1605</v>
      </c>
      <c r="T249" s="14" t="s">
        <v>900</v>
      </c>
      <c r="U249" s="14" t="s">
        <v>915</v>
      </c>
      <c r="V249" s="14"/>
      <c r="W249" s="14"/>
      <c r="X249" s="14"/>
      <c r="Y249" s="14"/>
      <c r="Z249" s="14" t="s">
        <v>915</v>
      </c>
      <c r="AA249" s="14"/>
      <c r="AB249" s="67">
        <v>43578</v>
      </c>
      <c r="AC249" s="67">
        <v>43581</v>
      </c>
      <c r="AD249" s="14" t="s">
        <v>1294</v>
      </c>
      <c r="AE249" s="14" t="s">
        <v>1628</v>
      </c>
      <c r="AF249" s="14" t="s">
        <v>915</v>
      </c>
      <c r="AG249" s="14"/>
      <c r="AH249" s="14" t="str">
        <f t="shared" si="20"/>
        <v>Standard</v>
      </c>
      <c r="AI249" s="14">
        <f t="shared" si="21"/>
        <v>1.1666666666666667</v>
      </c>
      <c r="AJ249" s="14">
        <f t="shared" si="22"/>
        <v>0</v>
      </c>
      <c r="AK249" s="14">
        <f t="shared" si="23"/>
        <v>0</v>
      </c>
      <c r="AL249" s="68">
        <f t="shared" si="24"/>
        <v>0</v>
      </c>
    </row>
    <row r="250" spans="2:38" hidden="1" x14ac:dyDescent="0.3">
      <c r="B250" s="14">
        <v>2261852</v>
      </c>
      <c r="C250" s="14" t="s">
        <v>527</v>
      </c>
      <c r="D250" s="14" t="s">
        <v>1629</v>
      </c>
      <c r="E250" s="14" t="s">
        <v>1629</v>
      </c>
      <c r="F250" s="14"/>
      <c r="G250" s="69">
        <v>719000000000000</v>
      </c>
      <c r="H250" s="14" t="s">
        <v>1305</v>
      </c>
      <c r="I250" s="14"/>
      <c r="J250" s="14"/>
      <c r="K250" s="14">
        <v>7.4</v>
      </c>
      <c r="L250" s="14">
        <v>38</v>
      </c>
      <c r="M250" s="14">
        <v>27</v>
      </c>
      <c r="N250" s="14">
        <v>28.69</v>
      </c>
      <c r="O250" s="14">
        <v>3.49</v>
      </c>
      <c r="P250" s="14">
        <v>685</v>
      </c>
      <c r="Q250" s="14">
        <v>57</v>
      </c>
      <c r="R250" s="14" t="s">
        <v>1582</v>
      </c>
      <c r="S250" s="14" t="s">
        <v>1583</v>
      </c>
      <c r="T250" s="14" t="s">
        <v>900</v>
      </c>
      <c r="U250" s="14" t="s">
        <v>915</v>
      </c>
      <c r="V250" s="14"/>
      <c r="W250" s="14"/>
      <c r="X250" s="14"/>
      <c r="Y250" s="14"/>
      <c r="Z250" s="14" t="s">
        <v>915</v>
      </c>
      <c r="AA250" s="14"/>
      <c r="AB250" s="67">
        <v>42433</v>
      </c>
      <c r="AC250" s="67">
        <v>42427</v>
      </c>
      <c r="AD250" s="14" t="s">
        <v>1294</v>
      </c>
      <c r="AE250" s="14" t="s">
        <v>1630</v>
      </c>
      <c r="AF250" s="14" t="s">
        <v>915</v>
      </c>
      <c r="AG250" s="14"/>
      <c r="AH250" s="14" t="str">
        <f t="shared" si="20"/>
        <v>Standard</v>
      </c>
      <c r="AI250" s="14">
        <f t="shared" si="21"/>
        <v>0.95</v>
      </c>
      <c r="AJ250" s="14">
        <f t="shared" si="22"/>
        <v>0</v>
      </c>
      <c r="AK250" s="14">
        <f t="shared" si="23"/>
        <v>0</v>
      </c>
      <c r="AL250" s="68">
        <f t="shared" si="24"/>
        <v>0</v>
      </c>
    </row>
    <row r="251" spans="2:38" hidden="1" x14ac:dyDescent="0.3">
      <c r="B251" s="14">
        <v>2216966</v>
      </c>
      <c r="C251" s="14" t="s">
        <v>527</v>
      </c>
      <c r="D251" s="14" t="s">
        <v>1631</v>
      </c>
      <c r="E251" s="14" t="s">
        <v>1631</v>
      </c>
      <c r="F251" s="14"/>
      <c r="G251" s="73">
        <v>7.1919238519171894E+23</v>
      </c>
      <c r="H251" s="14" t="s">
        <v>1305</v>
      </c>
      <c r="I251" s="14"/>
      <c r="J251" s="14"/>
      <c r="K251" s="14">
        <v>7.4</v>
      </c>
      <c r="L251" s="14">
        <v>38</v>
      </c>
      <c r="M251" s="14">
        <v>27</v>
      </c>
      <c r="N251" s="14">
        <v>28.69</v>
      </c>
      <c r="O251" s="14">
        <v>3.49</v>
      </c>
      <c r="P251" s="14">
        <v>685</v>
      </c>
      <c r="Q251" s="14">
        <v>57</v>
      </c>
      <c r="R251" s="14" t="s">
        <v>1582</v>
      </c>
      <c r="S251" s="14" t="s">
        <v>1612</v>
      </c>
      <c r="T251" s="14" t="s">
        <v>900</v>
      </c>
      <c r="U251" s="14" t="s">
        <v>915</v>
      </c>
      <c r="V251" s="14"/>
      <c r="W251" s="14"/>
      <c r="X251" s="14"/>
      <c r="Y251" s="14"/>
      <c r="Z251" s="14" t="s">
        <v>915</v>
      </c>
      <c r="AA251" s="14"/>
      <c r="AB251" s="67">
        <v>41873</v>
      </c>
      <c r="AC251" s="67">
        <v>41851</v>
      </c>
      <c r="AD251" s="14" t="s">
        <v>1294</v>
      </c>
      <c r="AE251" s="14" t="s">
        <v>1632</v>
      </c>
      <c r="AF251" s="14" t="s">
        <v>915</v>
      </c>
      <c r="AG251" s="14"/>
      <c r="AH251" s="14" t="str">
        <f t="shared" si="20"/>
        <v>Standard</v>
      </c>
      <c r="AI251" s="14">
        <f t="shared" si="21"/>
        <v>0.95</v>
      </c>
      <c r="AJ251" s="14">
        <f t="shared" si="22"/>
        <v>0</v>
      </c>
      <c r="AK251" s="14">
        <f t="shared" si="23"/>
        <v>0</v>
      </c>
      <c r="AL251" s="68">
        <f t="shared" si="24"/>
        <v>0</v>
      </c>
    </row>
    <row r="252" spans="2:38" hidden="1" x14ac:dyDescent="0.3">
      <c r="B252" s="14">
        <v>2308542</v>
      </c>
      <c r="C252" s="14" t="s">
        <v>527</v>
      </c>
      <c r="D252" s="14" t="s">
        <v>1633</v>
      </c>
      <c r="E252" s="14" t="s">
        <v>1633</v>
      </c>
      <c r="F252" s="14"/>
      <c r="G252" s="14">
        <v>1</v>
      </c>
      <c r="H252" s="14" t="s">
        <v>1305</v>
      </c>
      <c r="I252" s="14"/>
      <c r="J252" s="14"/>
      <c r="K252" s="14">
        <v>7.4</v>
      </c>
      <c r="L252" s="14">
        <v>38.69</v>
      </c>
      <c r="M252" s="14">
        <v>27</v>
      </c>
      <c r="N252" s="14">
        <v>30</v>
      </c>
      <c r="O252" s="14">
        <v>3.48</v>
      </c>
      <c r="P252" s="14">
        <v>687</v>
      </c>
      <c r="Q252" s="14">
        <v>70</v>
      </c>
      <c r="R252" s="14" t="s">
        <v>1598</v>
      </c>
      <c r="S252" s="14" t="s">
        <v>1605</v>
      </c>
      <c r="T252" s="14" t="s">
        <v>900</v>
      </c>
      <c r="U252" s="14" t="s">
        <v>915</v>
      </c>
      <c r="V252" s="14"/>
      <c r="W252" s="14"/>
      <c r="X252" s="14"/>
      <c r="Y252" s="14"/>
      <c r="Z252" s="14" t="s">
        <v>915</v>
      </c>
      <c r="AA252" s="14"/>
      <c r="AB252" s="67">
        <v>43069</v>
      </c>
      <c r="AC252" s="67">
        <v>43091</v>
      </c>
      <c r="AD252" s="14" t="s">
        <v>1294</v>
      </c>
      <c r="AE252" s="14" t="s">
        <v>1634</v>
      </c>
      <c r="AF252" s="14" t="s">
        <v>915</v>
      </c>
      <c r="AG252" s="14"/>
      <c r="AH252" s="14" t="str">
        <f t="shared" si="20"/>
        <v>Standard</v>
      </c>
      <c r="AI252" s="14">
        <f t="shared" si="21"/>
        <v>1.1666666666666667</v>
      </c>
      <c r="AJ252" s="14">
        <f t="shared" si="22"/>
        <v>0</v>
      </c>
      <c r="AK252" s="14">
        <f t="shared" si="23"/>
        <v>0</v>
      </c>
      <c r="AL252" s="68">
        <f t="shared" si="24"/>
        <v>0</v>
      </c>
    </row>
    <row r="253" spans="2:38" hidden="1" x14ac:dyDescent="0.3">
      <c r="B253" s="14">
        <v>2282543</v>
      </c>
      <c r="C253" s="14" t="s">
        <v>527</v>
      </c>
      <c r="D253" s="14" t="s">
        <v>1635</v>
      </c>
      <c r="E253" s="14" t="s">
        <v>1636</v>
      </c>
      <c r="F253" s="14"/>
      <c r="G253" s="69">
        <v>883000000000</v>
      </c>
      <c r="H253" s="14" t="s">
        <v>119</v>
      </c>
      <c r="I253" s="14"/>
      <c r="J253" s="14"/>
      <c r="K253" s="14">
        <v>9.1999999999999993</v>
      </c>
      <c r="L253" s="14">
        <v>41</v>
      </c>
      <c r="M253" s="14">
        <v>29</v>
      </c>
      <c r="N253" s="14">
        <v>33</v>
      </c>
      <c r="O253" s="14">
        <v>3.93</v>
      </c>
      <c r="P253" s="14">
        <v>608</v>
      </c>
      <c r="Q253" s="14">
        <v>74</v>
      </c>
      <c r="R253" s="14" t="s">
        <v>1591</v>
      </c>
      <c r="S253" s="14" t="s">
        <v>1637</v>
      </c>
      <c r="T253" s="14" t="s">
        <v>900</v>
      </c>
      <c r="U253" s="14" t="s">
        <v>915</v>
      </c>
      <c r="V253" s="14"/>
      <c r="W253" s="14"/>
      <c r="X253" s="14"/>
      <c r="Y253" s="14"/>
      <c r="Z253" s="14" t="s">
        <v>912</v>
      </c>
      <c r="AA253" s="14" t="s">
        <v>1638</v>
      </c>
      <c r="AB253" s="67">
        <v>42557</v>
      </c>
      <c r="AC253" s="67">
        <v>42670</v>
      </c>
      <c r="AD253" s="14" t="s">
        <v>1298</v>
      </c>
      <c r="AE253" s="14" t="s">
        <v>1639</v>
      </c>
      <c r="AF253" s="14" t="s">
        <v>915</v>
      </c>
      <c r="AG253" s="14"/>
      <c r="AH253" s="14" t="str">
        <f t="shared" si="20"/>
        <v>Standard</v>
      </c>
      <c r="AI253" s="14">
        <f t="shared" si="21"/>
        <v>1.2333333333333334</v>
      </c>
      <c r="AJ253" s="14">
        <f t="shared" si="22"/>
        <v>0</v>
      </c>
      <c r="AK253" s="14">
        <f t="shared" si="23"/>
        <v>0</v>
      </c>
      <c r="AL253" s="68">
        <f t="shared" si="24"/>
        <v>0</v>
      </c>
    </row>
    <row r="254" spans="2:38" hidden="1" x14ac:dyDescent="0.3">
      <c r="B254" s="14">
        <v>2282544</v>
      </c>
      <c r="C254" s="14" t="s">
        <v>527</v>
      </c>
      <c r="D254" s="14" t="s">
        <v>1640</v>
      </c>
      <c r="E254" s="14" t="s">
        <v>1641</v>
      </c>
      <c r="F254" s="14"/>
      <c r="G254" s="69">
        <v>883000000000</v>
      </c>
      <c r="H254" s="14" t="s">
        <v>119</v>
      </c>
      <c r="I254" s="14"/>
      <c r="J254" s="14"/>
      <c r="K254" s="14">
        <v>8.8000000000000007</v>
      </c>
      <c r="L254" s="14">
        <v>45</v>
      </c>
      <c r="M254" s="14">
        <v>29</v>
      </c>
      <c r="N254" s="14">
        <v>32</v>
      </c>
      <c r="O254" s="14">
        <v>3.93</v>
      </c>
      <c r="P254" s="14">
        <v>608</v>
      </c>
      <c r="Q254" s="14">
        <v>64</v>
      </c>
      <c r="R254" s="14" t="s">
        <v>1591</v>
      </c>
      <c r="S254" s="14" t="s">
        <v>1642</v>
      </c>
      <c r="T254" s="14" t="s">
        <v>900</v>
      </c>
      <c r="U254" s="14" t="s">
        <v>915</v>
      </c>
      <c r="V254" s="14"/>
      <c r="W254" s="14"/>
      <c r="X254" s="14"/>
      <c r="Y254" s="14"/>
      <c r="Z254" s="14" t="s">
        <v>912</v>
      </c>
      <c r="AA254" s="14" t="s">
        <v>1643</v>
      </c>
      <c r="AB254" s="67">
        <v>42557</v>
      </c>
      <c r="AC254" s="67">
        <v>42670</v>
      </c>
      <c r="AD254" s="14" t="s">
        <v>1298</v>
      </c>
      <c r="AE254" s="14" t="s">
        <v>1644</v>
      </c>
      <c r="AF254" s="14" t="s">
        <v>915</v>
      </c>
      <c r="AG254" s="14"/>
      <c r="AH254" s="14" t="str">
        <f t="shared" si="20"/>
        <v>Standard</v>
      </c>
      <c r="AI254" s="14">
        <f t="shared" si="21"/>
        <v>1.0666666666666667</v>
      </c>
      <c r="AJ254" s="14">
        <f t="shared" si="22"/>
        <v>0</v>
      </c>
      <c r="AK254" s="14">
        <f t="shared" si="23"/>
        <v>0</v>
      </c>
      <c r="AL254" s="68">
        <f t="shared" si="24"/>
        <v>0</v>
      </c>
    </row>
    <row r="255" spans="2:38" hidden="1" x14ac:dyDescent="0.3">
      <c r="B255" s="14">
        <v>2282545</v>
      </c>
      <c r="C255" s="14" t="s">
        <v>527</v>
      </c>
      <c r="D255" s="14" t="s">
        <v>1645</v>
      </c>
      <c r="E255" s="14" t="s">
        <v>1646</v>
      </c>
      <c r="F255" s="14"/>
      <c r="G255" s="69">
        <v>883000000000</v>
      </c>
      <c r="H255" s="14" t="s">
        <v>119</v>
      </c>
      <c r="I255" s="14"/>
      <c r="J255" s="14"/>
      <c r="K255" s="14">
        <v>8.8000000000000007</v>
      </c>
      <c r="L255" s="14">
        <v>45</v>
      </c>
      <c r="M255" s="14">
        <v>29</v>
      </c>
      <c r="N255" s="14">
        <v>32</v>
      </c>
      <c r="O255" s="14">
        <v>3.93</v>
      </c>
      <c r="P255" s="14">
        <v>608</v>
      </c>
      <c r="Q255" s="14">
        <v>64</v>
      </c>
      <c r="R255" s="14" t="s">
        <v>1591</v>
      </c>
      <c r="S255" s="14" t="s">
        <v>1642</v>
      </c>
      <c r="T255" s="14" t="s">
        <v>900</v>
      </c>
      <c r="U255" s="14" t="s">
        <v>915</v>
      </c>
      <c r="V255" s="14"/>
      <c r="W255" s="14"/>
      <c r="X255" s="14"/>
      <c r="Y255" s="14"/>
      <c r="Z255" s="14" t="s">
        <v>912</v>
      </c>
      <c r="AA255" s="14" t="s">
        <v>1647</v>
      </c>
      <c r="AB255" s="67">
        <v>42557</v>
      </c>
      <c r="AC255" s="67">
        <v>42670</v>
      </c>
      <c r="AD255" s="14" t="s">
        <v>1298</v>
      </c>
      <c r="AE255" s="14" t="s">
        <v>1648</v>
      </c>
      <c r="AF255" s="14" t="s">
        <v>915</v>
      </c>
      <c r="AG255" s="14"/>
      <c r="AH255" s="14" t="str">
        <f t="shared" si="20"/>
        <v>Standard</v>
      </c>
      <c r="AI255" s="14">
        <f t="shared" si="21"/>
        <v>1.0666666666666667</v>
      </c>
      <c r="AJ255" s="14">
        <f t="shared" si="22"/>
        <v>0</v>
      </c>
      <c r="AK255" s="14">
        <f t="shared" si="23"/>
        <v>0</v>
      </c>
      <c r="AL255" s="68">
        <f t="shared" si="24"/>
        <v>0</v>
      </c>
    </row>
    <row r="256" spans="2:38" hidden="1" x14ac:dyDescent="0.3">
      <c r="B256" s="14">
        <v>2255006</v>
      </c>
      <c r="C256" s="14" t="s">
        <v>14</v>
      </c>
      <c r="D256" s="14" t="s">
        <v>1967</v>
      </c>
      <c r="E256" s="14" t="s">
        <v>1967</v>
      </c>
      <c r="F256" s="14"/>
      <c r="G256" s="69">
        <v>887000000000</v>
      </c>
      <c r="H256" s="14" t="s">
        <v>1305</v>
      </c>
      <c r="I256" s="14"/>
      <c r="J256" s="14"/>
      <c r="K256" s="14">
        <v>7.4</v>
      </c>
      <c r="L256" s="14">
        <v>46</v>
      </c>
      <c r="M256" s="14">
        <v>27</v>
      </c>
      <c r="N256" s="14">
        <v>30</v>
      </c>
      <c r="O256" s="14">
        <v>3.49</v>
      </c>
      <c r="P256" s="14">
        <v>685</v>
      </c>
      <c r="Q256" s="14">
        <v>65</v>
      </c>
      <c r="R256" s="14" t="s">
        <v>1735</v>
      </c>
      <c r="S256" s="14" t="s">
        <v>1736</v>
      </c>
      <c r="T256" s="14" t="s">
        <v>900</v>
      </c>
      <c r="U256" s="14" t="s">
        <v>915</v>
      </c>
      <c r="V256" s="14"/>
      <c r="W256" s="14"/>
      <c r="X256" s="14"/>
      <c r="Y256" s="14"/>
      <c r="Z256" s="14" t="s">
        <v>915</v>
      </c>
      <c r="AA256" s="14"/>
      <c r="AB256" s="67">
        <v>42358</v>
      </c>
      <c r="AC256" s="67">
        <v>42349</v>
      </c>
      <c r="AD256" s="14" t="s">
        <v>1294</v>
      </c>
      <c r="AE256" s="14" t="s">
        <v>1968</v>
      </c>
      <c r="AF256" s="14" t="s">
        <v>915</v>
      </c>
      <c r="AG256" s="14"/>
      <c r="AH256" s="14" t="str">
        <f t="shared" si="20"/>
        <v>Standard</v>
      </c>
      <c r="AI256" s="14">
        <f t="shared" si="21"/>
        <v>1.0833333333333333</v>
      </c>
      <c r="AJ256" s="14">
        <f t="shared" si="22"/>
        <v>0</v>
      </c>
      <c r="AK256" s="14">
        <f t="shared" si="23"/>
        <v>0</v>
      </c>
      <c r="AL256" s="68">
        <f t="shared" si="24"/>
        <v>0</v>
      </c>
    </row>
    <row r="257" spans="2:38" hidden="1" x14ac:dyDescent="0.3">
      <c r="B257" s="14">
        <v>2231132</v>
      </c>
      <c r="C257" s="14" t="s">
        <v>14</v>
      </c>
      <c r="D257" s="14" t="s">
        <v>1969</v>
      </c>
      <c r="E257" s="14" t="s">
        <v>1969</v>
      </c>
      <c r="F257" s="14"/>
      <c r="G257" s="69">
        <v>887000000000</v>
      </c>
      <c r="H257" s="14" t="s">
        <v>119</v>
      </c>
      <c r="I257" s="14"/>
      <c r="J257" s="14"/>
      <c r="K257" s="14">
        <v>7.4</v>
      </c>
      <c r="L257" s="14">
        <v>44.2</v>
      </c>
      <c r="M257" s="14">
        <v>27</v>
      </c>
      <c r="N257" s="14">
        <v>30</v>
      </c>
      <c r="O257" s="14">
        <v>3.94</v>
      </c>
      <c r="P257" s="14">
        <v>607</v>
      </c>
      <c r="Q257" s="14">
        <v>63</v>
      </c>
      <c r="R257" s="14" t="s">
        <v>1735</v>
      </c>
      <c r="S257" s="14" t="s">
        <v>1736</v>
      </c>
      <c r="T257" s="14" t="s">
        <v>900</v>
      </c>
      <c r="U257" s="14" t="s">
        <v>915</v>
      </c>
      <c r="V257" s="14"/>
      <c r="W257" s="14"/>
      <c r="X257" s="14"/>
      <c r="Y257" s="14"/>
      <c r="Z257" s="14" t="s">
        <v>912</v>
      </c>
      <c r="AA257" s="14" t="s">
        <v>1970</v>
      </c>
      <c r="AB257" s="67">
        <v>42073</v>
      </c>
      <c r="AC257" s="67">
        <v>42013</v>
      </c>
      <c r="AD257" s="14" t="s">
        <v>1294</v>
      </c>
      <c r="AE257" s="14" t="s">
        <v>1971</v>
      </c>
      <c r="AF257" s="14" t="s">
        <v>915</v>
      </c>
      <c r="AG257" s="14"/>
      <c r="AH257" s="14" t="str">
        <f t="shared" si="20"/>
        <v>Standard</v>
      </c>
      <c r="AI257" s="14">
        <f t="shared" si="21"/>
        <v>1.05</v>
      </c>
      <c r="AJ257" s="14">
        <f t="shared" si="22"/>
        <v>0</v>
      </c>
      <c r="AK257" s="14">
        <f t="shared" si="23"/>
        <v>0</v>
      </c>
      <c r="AL257" s="68">
        <f t="shared" si="24"/>
        <v>0</v>
      </c>
    </row>
    <row r="258" spans="2:38" hidden="1" x14ac:dyDescent="0.3">
      <c r="B258" s="14">
        <v>2231175</v>
      </c>
      <c r="C258" s="14" t="s">
        <v>14</v>
      </c>
      <c r="D258" s="14" t="s">
        <v>1972</v>
      </c>
      <c r="E258" s="14" t="s">
        <v>1972</v>
      </c>
      <c r="F258" s="14"/>
      <c r="G258" s="69">
        <v>887000000000</v>
      </c>
      <c r="H258" s="14" t="s">
        <v>1305</v>
      </c>
      <c r="I258" s="14"/>
      <c r="J258" s="14"/>
      <c r="K258" s="14">
        <v>7.4</v>
      </c>
      <c r="L258" s="14">
        <v>44.2</v>
      </c>
      <c r="M258" s="14">
        <v>27</v>
      </c>
      <c r="N258" s="14">
        <v>30</v>
      </c>
      <c r="O258" s="14">
        <v>3.49</v>
      </c>
      <c r="P258" s="14">
        <v>685</v>
      </c>
      <c r="Q258" s="14">
        <v>63</v>
      </c>
      <c r="R258" s="14" t="s">
        <v>1735</v>
      </c>
      <c r="S258" s="14" t="s">
        <v>1736</v>
      </c>
      <c r="T258" s="14" t="s">
        <v>900</v>
      </c>
      <c r="U258" s="14" t="s">
        <v>915</v>
      </c>
      <c r="V258" s="14"/>
      <c r="W258" s="14"/>
      <c r="X258" s="14"/>
      <c r="Y258" s="14"/>
      <c r="Z258" s="14" t="s">
        <v>912</v>
      </c>
      <c r="AA258" s="14" t="s">
        <v>1970</v>
      </c>
      <c r="AB258" s="67">
        <v>42073</v>
      </c>
      <c r="AC258" s="67">
        <v>42014</v>
      </c>
      <c r="AD258" s="14" t="s">
        <v>1294</v>
      </c>
      <c r="AE258" s="14" t="s">
        <v>1973</v>
      </c>
      <c r="AF258" s="14" t="s">
        <v>915</v>
      </c>
      <c r="AG258" s="14"/>
      <c r="AH258" s="14" t="str">
        <f t="shared" si="20"/>
        <v>Standard</v>
      </c>
      <c r="AI258" s="14">
        <f t="shared" si="21"/>
        <v>1.05</v>
      </c>
      <c r="AJ258" s="14">
        <f t="shared" si="22"/>
        <v>0</v>
      </c>
      <c r="AK258" s="14">
        <f t="shared" si="23"/>
        <v>0</v>
      </c>
      <c r="AL258" s="68">
        <f t="shared" si="24"/>
        <v>0</v>
      </c>
    </row>
    <row r="259" spans="2:38" hidden="1" x14ac:dyDescent="0.3">
      <c r="B259" s="14">
        <v>2231131</v>
      </c>
      <c r="C259" s="14" t="s">
        <v>14</v>
      </c>
      <c r="D259" s="14" t="s">
        <v>1974</v>
      </c>
      <c r="E259" s="14" t="s">
        <v>1974</v>
      </c>
      <c r="F259" s="14"/>
      <c r="G259" s="69">
        <v>887000000000</v>
      </c>
      <c r="H259" s="14" t="s">
        <v>119</v>
      </c>
      <c r="I259" s="14"/>
      <c r="J259" s="14"/>
      <c r="K259" s="14">
        <v>7.4</v>
      </c>
      <c r="L259" s="14">
        <v>44.2</v>
      </c>
      <c r="M259" s="14">
        <v>27</v>
      </c>
      <c r="N259" s="14">
        <v>30</v>
      </c>
      <c r="O259" s="14">
        <v>3.94</v>
      </c>
      <c r="P259" s="14">
        <v>607</v>
      </c>
      <c r="Q259" s="14">
        <v>63</v>
      </c>
      <c r="R259" s="14" t="s">
        <v>1735</v>
      </c>
      <c r="S259" s="14" t="s">
        <v>1736</v>
      </c>
      <c r="T259" s="14" t="s">
        <v>900</v>
      </c>
      <c r="U259" s="14" t="s">
        <v>915</v>
      </c>
      <c r="V259" s="14"/>
      <c r="W259" s="14"/>
      <c r="X259" s="14"/>
      <c r="Y259" s="14"/>
      <c r="Z259" s="14" t="s">
        <v>912</v>
      </c>
      <c r="AA259" s="14" t="s">
        <v>1975</v>
      </c>
      <c r="AB259" s="67">
        <v>42073</v>
      </c>
      <c r="AC259" s="67">
        <v>42013</v>
      </c>
      <c r="AD259" s="14" t="s">
        <v>1294</v>
      </c>
      <c r="AE259" s="14" t="s">
        <v>1976</v>
      </c>
      <c r="AF259" s="14" t="s">
        <v>915</v>
      </c>
      <c r="AG259" s="14"/>
      <c r="AH259" s="14" t="str">
        <f t="shared" si="20"/>
        <v>Standard</v>
      </c>
      <c r="AI259" s="14">
        <f t="shared" si="21"/>
        <v>1.05</v>
      </c>
      <c r="AJ259" s="14">
        <f t="shared" si="22"/>
        <v>0</v>
      </c>
      <c r="AK259" s="14">
        <f t="shared" si="23"/>
        <v>0</v>
      </c>
      <c r="AL259" s="68">
        <f t="shared" si="24"/>
        <v>0</v>
      </c>
    </row>
    <row r="260" spans="2:38" hidden="1" x14ac:dyDescent="0.3">
      <c r="B260" s="14">
        <v>2231174</v>
      </c>
      <c r="C260" s="14" t="s">
        <v>14</v>
      </c>
      <c r="D260" s="14" t="s">
        <v>1977</v>
      </c>
      <c r="E260" s="14" t="s">
        <v>1977</v>
      </c>
      <c r="F260" s="14"/>
      <c r="G260" s="69">
        <v>887000000000</v>
      </c>
      <c r="H260" s="14" t="s">
        <v>1305</v>
      </c>
      <c r="I260" s="14"/>
      <c r="J260" s="14"/>
      <c r="K260" s="14">
        <v>7.4</v>
      </c>
      <c r="L260" s="14">
        <v>44.2</v>
      </c>
      <c r="M260" s="14">
        <v>27</v>
      </c>
      <c r="N260" s="14">
        <v>30</v>
      </c>
      <c r="O260" s="14">
        <v>3.49</v>
      </c>
      <c r="P260" s="14">
        <v>685</v>
      </c>
      <c r="Q260" s="14">
        <v>63</v>
      </c>
      <c r="R260" s="14" t="s">
        <v>1735</v>
      </c>
      <c r="S260" s="14" t="s">
        <v>1736</v>
      </c>
      <c r="T260" s="14" t="s">
        <v>900</v>
      </c>
      <c r="U260" s="14" t="s">
        <v>915</v>
      </c>
      <c r="V260" s="14"/>
      <c r="W260" s="14"/>
      <c r="X260" s="14"/>
      <c r="Y260" s="14"/>
      <c r="Z260" s="14" t="s">
        <v>912</v>
      </c>
      <c r="AA260" s="14" t="s">
        <v>1975</v>
      </c>
      <c r="AB260" s="67">
        <v>42073</v>
      </c>
      <c r="AC260" s="67">
        <v>42014</v>
      </c>
      <c r="AD260" s="14" t="s">
        <v>1294</v>
      </c>
      <c r="AE260" s="14" t="s">
        <v>1978</v>
      </c>
      <c r="AF260" s="14" t="s">
        <v>915</v>
      </c>
      <c r="AG260" s="14"/>
      <c r="AH260" s="14" t="str">
        <f t="shared" si="20"/>
        <v>Standard</v>
      </c>
      <c r="AI260" s="14">
        <f t="shared" si="21"/>
        <v>1.05</v>
      </c>
      <c r="AJ260" s="14">
        <f t="shared" si="22"/>
        <v>0</v>
      </c>
      <c r="AK260" s="14">
        <f t="shared" si="23"/>
        <v>0</v>
      </c>
      <c r="AL260" s="68">
        <f t="shared" si="24"/>
        <v>0</v>
      </c>
    </row>
    <row r="261" spans="2:38" hidden="1" x14ac:dyDescent="0.3">
      <c r="B261" s="14">
        <v>2257198</v>
      </c>
      <c r="C261" s="14" t="s">
        <v>14</v>
      </c>
      <c r="D261" s="14" t="s">
        <v>1979</v>
      </c>
      <c r="E261" s="14" t="s">
        <v>1979</v>
      </c>
      <c r="F261" s="14"/>
      <c r="G261" s="69">
        <v>887000000000</v>
      </c>
      <c r="H261" s="14" t="s">
        <v>119</v>
      </c>
      <c r="I261" s="14"/>
      <c r="J261" s="14"/>
      <c r="K261" s="14">
        <v>7.5</v>
      </c>
      <c r="L261" s="14">
        <v>38.700000000000003</v>
      </c>
      <c r="M261" s="14">
        <v>27</v>
      </c>
      <c r="N261" s="14">
        <v>32.6</v>
      </c>
      <c r="O261" s="14">
        <v>3.94</v>
      </c>
      <c r="P261" s="14">
        <v>607</v>
      </c>
      <c r="Q261" s="14">
        <v>65</v>
      </c>
      <c r="R261" s="14" t="s">
        <v>1735</v>
      </c>
      <c r="S261" s="14" t="s">
        <v>1736</v>
      </c>
      <c r="T261" s="14" t="s">
        <v>900</v>
      </c>
      <c r="U261" s="14" t="s">
        <v>915</v>
      </c>
      <c r="V261" s="14"/>
      <c r="W261" s="14"/>
      <c r="X261" s="14"/>
      <c r="Y261" s="14"/>
      <c r="Z261" s="14"/>
      <c r="AA261" s="14"/>
      <c r="AB261" s="67">
        <v>42393</v>
      </c>
      <c r="AC261" s="67">
        <v>42382</v>
      </c>
      <c r="AD261" s="14" t="s">
        <v>1294</v>
      </c>
      <c r="AE261" s="14" t="s">
        <v>1980</v>
      </c>
      <c r="AF261" s="14" t="s">
        <v>915</v>
      </c>
      <c r="AG261" s="14"/>
      <c r="AH261" s="14" t="str">
        <f t="shared" si="20"/>
        <v>Standard</v>
      </c>
      <c r="AI261" s="14">
        <f t="shared" si="21"/>
        <v>1.0833333333333333</v>
      </c>
      <c r="AJ261" s="14">
        <f t="shared" si="22"/>
        <v>0</v>
      </c>
      <c r="AK261" s="14">
        <f t="shared" si="23"/>
        <v>0</v>
      </c>
      <c r="AL261" s="68">
        <f t="shared" si="24"/>
        <v>0</v>
      </c>
    </row>
    <row r="262" spans="2:38" hidden="1" x14ac:dyDescent="0.3">
      <c r="B262" s="14">
        <v>2257201</v>
      </c>
      <c r="C262" s="14" t="s">
        <v>14</v>
      </c>
      <c r="D262" s="14" t="s">
        <v>1981</v>
      </c>
      <c r="E262" s="14" t="s">
        <v>1981</v>
      </c>
      <c r="F262" s="14"/>
      <c r="G262" s="69">
        <v>887000000000</v>
      </c>
      <c r="H262" s="14" t="s">
        <v>1305</v>
      </c>
      <c r="I262" s="14"/>
      <c r="J262" s="14"/>
      <c r="K262" s="14">
        <v>7.5</v>
      </c>
      <c r="L262" s="14">
        <v>38.700000000000003</v>
      </c>
      <c r="M262" s="14">
        <v>27</v>
      </c>
      <c r="N262" s="14">
        <v>32.6</v>
      </c>
      <c r="O262" s="14">
        <v>3.49</v>
      </c>
      <c r="P262" s="14">
        <v>685</v>
      </c>
      <c r="Q262" s="14">
        <v>64</v>
      </c>
      <c r="R262" s="14" t="s">
        <v>1735</v>
      </c>
      <c r="S262" s="14" t="s">
        <v>1736</v>
      </c>
      <c r="T262" s="14" t="s">
        <v>900</v>
      </c>
      <c r="U262" s="14" t="s">
        <v>915</v>
      </c>
      <c r="V262" s="14"/>
      <c r="W262" s="14"/>
      <c r="X262" s="14"/>
      <c r="Y262" s="14"/>
      <c r="Z262" s="14"/>
      <c r="AA262" s="14"/>
      <c r="AB262" s="67">
        <v>42393</v>
      </c>
      <c r="AC262" s="67">
        <v>42382</v>
      </c>
      <c r="AD262" s="14" t="s">
        <v>1294</v>
      </c>
      <c r="AE262" s="14" t="s">
        <v>1982</v>
      </c>
      <c r="AF262" s="14" t="s">
        <v>915</v>
      </c>
      <c r="AG262" s="14"/>
      <c r="AH262" s="14" t="str">
        <f t="shared" si="20"/>
        <v>Standard</v>
      </c>
      <c r="AI262" s="14">
        <f t="shared" si="21"/>
        <v>1.0666666666666667</v>
      </c>
      <c r="AJ262" s="14">
        <f t="shared" si="22"/>
        <v>0</v>
      </c>
      <c r="AK262" s="14">
        <f t="shared" si="23"/>
        <v>0</v>
      </c>
      <c r="AL262" s="68">
        <f t="shared" si="24"/>
        <v>0</v>
      </c>
    </row>
    <row r="263" spans="2:38" hidden="1" x14ac:dyDescent="0.3">
      <c r="B263" s="14">
        <v>2255002</v>
      </c>
      <c r="C263" s="14" t="s">
        <v>14</v>
      </c>
      <c r="D263" s="14" t="s">
        <v>1983</v>
      </c>
      <c r="E263" s="14" t="s">
        <v>1983</v>
      </c>
      <c r="F263" s="14"/>
      <c r="G263" s="69">
        <v>887000000000</v>
      </c>
      <c r="H263" s="14" t="s">
        <v>119</v>
      </c>
      <c r="I263" s="14"/>
      <c r="J263" s="14"/>
      <c r="K263" s="14">
        <v>7.4</v>
      </c>
      <c r="L263" s="14">
        <v>46</v>
      </c>
      <c r="M263" s="14">
        <v>27</v>
      </c>
      <c r="N263" s="14">
        <v>30</v>
      </c>
      <c r="O263" s="14">
        <v>3.94</v>
      </c>
      <c r="P263" s="14">
        <v>607</v>
      </c>
      <c r="Q263" s="14">
        <v>65</v>
      </c>
      <c r="R263" s="14" t="s">
        <v>1735</v>
      </c>
      <c r="S263" s="14" t="s">
        <v>1736</v>
      </c>
      <c r="T263" s="14" t="s">
        <v>900</v>
      </c>
      <c r="U263" s="14" t="s">
        <v>915</v>
      </c>
      <c r="V263" s="14"/>
      <c r="W263" s="14"/>
      <c r="X263" s="14"/>
      <c r="Y263" s="14"/>
      <c r="Z263" s="14" t="s">
        <v>915</v>
      </c>
      <c r="AA263" s="14"/>
      <c r="AB263" s="67">
        <v>42358</v>
      </c>
      <c r="AC263" s="67">
        <v>42347</v>
      </c>
      <c r="AD263" s="14" t="s">
        <v>1294</v>
      </c>
      <c r="AE263" s="14" t="s">
        <v>1984</v>
      </c>
      <c r="AF263" s="14" t="s">
        <v>915</v>
      </c>
      <c r="AG263" s="14"/>
      <c r="AH263" s="14" t="str">
        <f t="shared" si="20"/>
        <v>Standard</v>
      </c>
      <c r="AI263" s="14">
        <f t="shared" si="21"/>
        <v>1.0833333333333333</v>
      </c>
      <c r="AJ263" s="14">
        <f t="shared" si="22"/>
        <v>0</v>
      </c>
      <c r="AK263" s="14">
        <f t="shared" si="23"/>
        <v>0</v>
      </c>
      <c r="AL263" s="68">
        <f t="shared" si="24"/>
        <v>0</v>
      </c>
    </row>
    <row r="264" spans="2:38" hidden="1" x14ac:dyDescent="0.3">
      <c r="B264" s="14">
        <v>2255005</v>
      </c>
      <c r="C264" s="14" t="s">
        <v>14</v>
      </c>
      <c r="D264" s="14" t="s">
        <v>1985</v>
      </c>
      <c r="E264" s="14" t="s">
        <v>1985</v>
      </c>
      <c r="F264" s="14"/>
      <c r="G264" s="69">
        <v>887000000000</v>
      </c>
      <c r="H264" s="14" t="s">
        <v>1305</v>
      </c>
      <c r="I264" s="14"/>
      <c r="J264" s="14"/>
      <c r="K264" s="14">
        <v>7.4</v>
      </c>
      <c r="L264" s="14">
        <v>46</v>
      </c>
      <c r="M264" s="14">
        <v>27</v>
      </c>
      <c r="N264" s="14">
        <v>30</v>
      </c>
      <c r="O264" s="14">
        <v>3.49</v>
      </c>
      <c r="P264" s="14">
        <v>685</v>
      </c>
      <c r="Q264" s="14">
        <v>65</v>
      </c>
      <c r="R264" s="14" t="s">
        <v>1735</v>
      </c>
      <c r="S264" s="14" t="s">
        <v>1736</v>
      </c>
      <c r="T264" s="14" t="s">
        <v>900</v>
      </c>
      <c r="U264" s="14" t="s">
        <v>915</v>
      </c>
      <c r="V264" s="14"/>
      <c r="W264" s="14"/>
      <c r="X264" s="14"/>
      <c r="Y264" s="14"/>
      <c r="Z264" s="14" t="s">
        <v>915</v>
      </c>
      <c r="AA264" s="14"/>
      <c r="AB264" s="67">
        <v>42358</v>
      </c>
      <c r="AC264" s="67">
        <v>42349</v>
      </c>
      <c r="AD264" s="14" t="s">
        <v>1294</v>
      </c>
      <c r="AE264" s="14" t="s">
        <v>1986</v>
      </c>
      <c r="AF264" s="14" t="s">
        <v>915</v>
      </c>
      <c r="AG264" s="14"/>
      <c r="AH264" s="14" t="str">
        <f t="shared" si="20"/>
        <v>Standard</v>
      </c>
      <c r="AI264" s="14">
        <f t="shared" si="21"/>
        <v>1.0833333333333333</v>
      </c>
      <c r="AJ264" s="14">
        <f t="shared" si="22"/>
        <v>0</v>
      </c>
      <c r="AK264" s="14">
        <f t="shared" si="23"/>
        <v>0</v>
      </c>
      <c r="AL264" s="68">
        <f t="shared" si="24"/>
        <v>0</v>
      </c>
    </row>
    <row r="265" spans="2:38" hidden="1" x14ac:dyDescent="0.3">
      <c r="B265" s="14">
        <v>2231130</v>
      </c>
      <c r="C265" s="14" t="s">
        <v>14</v>
      </c>
      <c r="D265" s="14" t="s">
        <v>1987</v>
      </c>
      <c r="E265" s="14" t="s">
        <v>1987</v>
      </c>
      <c r="F265" s="14"/>
      <c r="G265" s="69">
        <v>887000000000</v>
      </c>
      <c r="H265" s="14" t="s">
        <v>119</v>
      </c>
      <c r="I265" s="14"/>
      <c r="J265" s="14"/>
      <c r="K265" s="14">
        <v>7.4</v>
      </c>
      <c r="L265" s="14">
        <v>46</v>
      </c>
      <c r="M265" s="14">
        <v>27</v>
      </c>
      <c r="N265" s="14">
        <v>30</v>
      </c>
      <c r="O265" s="14">
        <v>3.94</v>
      </c>
      <c r="P265" s="14">
        <v>607</v>
      </c>
      <c r="Q265" s="14">
        <v>63</v>
      </c>
      <c r="R265" s="14" t="s">
        <v>1735</v>
      </c>
      <c r="S265" s="14" t="s">
        <v>1736</v>
      </c>
      <c r="T265" s="14" t="s">
        <v>900</v>
      </c>
      <c r="U265" s="14" t="s">
        <v>915</v>
      </c>
      <c r="V265" s="14"/>
      <c r="W265" s="14"/>
      <c r="X265" s="14"/>
      <c r="Y265" s="14"/>
      <c r="Z265" s="14" t="s">
        <v>912</v>
      </c>
      <c r="AA265" s="14" t="s">
        <v>1988</v>
      </c>
      <c r="AB265" s="67">
        <v>42050</v>
      </c>
      <c r="AC265" s="67">
        <v>42013</v>
      </c>
      <c r="AD265" s="14" t="s">
        <v>1294</v>
      </c>
      <c r="AE265" s="14" t="s">
        <v>1989</v>
      </c>
      <c r="AF265" s="14" t="s">
        <v>915</v>
      </c>
      <c r="AG265" s="14"/>
      <c r="AH265" s="14" t="str">
        <f t="shared" si="20"/>
        <v>Standard</v>
      </c>
      <c r="AI265" s="14">
        <f t="shared" si="21"/>
        <v>1.05</v>
      </c>
      <c r="AJ265" s="14">
        <f t="shared" si="22"/>
        <v>0</v>
      </c>
      <c r="AK265" s="14">
        <f t="shared" si="23"/>
        <v>0</v>
      </c>
      <c r="AL265" s="68">
        <f t="shared" si="24"/>
        <v>0</v>
      </c>
    </row>
    <row r="266" spans="2:38" hidden="1" x14ac:dyDescent="0.3">
      <c r="B266" s="14">
        <v>2231173</v>
      </c>
      <c r="C266" s="14" t="s">
        <v>14</v>
      </c>
      <c r="D266" s="14" t="s">
        <v>1990</v>
      </c>
      <c r="E266" s="14" t="s">
        <v>1990</v>
      </c>
      <c r="F266" s="14"/>
      <c r="G266" s="69">
        <v>887000000000</v>
      </c>
      <c r="H266" s="14" t="s">
        <v>1305</v>
      </c>
      <c r="I266" s="14"/>
      <c r="J266" s="14"/>
      <c r="K266" s="14">
        <v>7.4</v>
      </c>
      <c r="L266" s="14">
        <v>46</v>
      </c>
      <c r="M266" s="14">
        <v>27</v>
      </c>
      <c r="N266" s="14">
        <v>30</v>
      </c>
      <c r="O266" s="14">
        <v>3.49</v>
      </c>
      <c r="P266" s="14">
        <v>685</v>
      </c>
      <c r="Q266" s="14">
        <v>63</v>
      </c>
      <c r="R266" s="14" t="s">
        <v>1735</v>
      </c>
      <c r="S266" s="14" t="s">
        <v>1736</v>
      </c>
      <c r="T266" s="14" t="s">
        <v>900</v>
      </c>
      <c r="U266" s="14" t="s">
        <v>915</v>
      </c>
      <c r="V266" s="14"/>
      <c r="W266" s="14"/>
      <c r="X266" s="14"/>
      <c r="Y266" s="14"/>
      <c r="Z266" s="14" t="s">
        <v>912</v>
      </c>
      <c r="AA266" s="14" t="s">
        <v>1988</v>
      </c>
      <c r="AB266" s="67">
        <v>42050</v>
      </c>
      <c r="AC266" s="67">
        <v>42014</v>
      </c>
      <c r="AD266" s="14" t="s">
        <v>1294</v>
      </c>
      <c r="AE266" s="14" t="s">
        <v>1991</v>
      </c>
      <c r="AF266" s="14" t="s">
        <v>915</v>
      </c>
      <c r="AG266" s="14"/>
      <c r="AH266" s="14" t="str">
        <f t="shared" si="20"/>
        <v>Standard</v>
      </c>
      <c r="AI266" s="14">
        <f t="shared" si="21"/>
        <v>1.05</v>
      </c>
      <c r="AJ266" s="14">
        <f t="shared" si="22"/>
        <v>0</v>
      </c>
      <c r="AK266" s="14">
        <f t="shared" si="23"/>
        <v>0</v>
      </c>
      <c r="AL266" s="68">
        <f t="shared" si="24"/>
        <v>0</v>
      </c>
    </row>
    <row r="267" spans="2:38" hidden="1" x14ac:dyDescent="0.3">
      <c r="B267" s="14">
        <v>2231129</v>
      </c>
      <c r="C267" s="14" t="s">
        <v>14</v>
      </c>
      <c r="D267" s="14" t="s">
        <v>1992</v>
      </c>
      <c r="E267" s="14" t="s">
        <v>1992</v>
      </c>
      <c r="F267" s="14"/>
      <c r="G267" s="69">
        <v>887000000000</v>
      </c>
      <c r="H267" s="14" t="s">
        <v>119</v>
      </c>
      <c r="I267" s="14"/>
      <c r="J267" s="14"/>
      <c r="K267" s="14">
        <v>7.4</v>
      </c>
      <c r="L267" s="14">
        <v>46</v>
      </c>
      <c r="M267" s="14">
        <v>27</v>
      </c>
      <c r="N267" s="14">
        <v>30</v>
      </c>
      <c r="O267" s="14">
        <v>3.94</v>
      </c>
      <c r="P267" s="14">
        <v>607</v>
      </c>
      <c r="Q267" s="14">
        <v>63</v>
      </c>
      <c r="R267" s="14" t="s">
        <v>1735</v>
      </c>
      <c r="S267" s="14" t="s">
        <v>1736</v>
      </c>
      <c r="T267" s="14" t="s">
        <v>900</v>
      </c>
      <c r="U267" s="14" t="s">
        <v>915</v>
      </c>
      <c r="V267" s="14"/>
      <c r="W267" s="14"/>
      <c r="X267" s="14"/>
      <c r="Y267" s="14"/>
      <c r="Z267" s="14" t="s">
        <v>912</v>
      </c>
      <c r="AA267" s="14" t="s">
        <v>1993</v>
      </c>
      <c r="AB267" s="67">
        <v>42073</v>
      </c>
      <c r="AC267" s="67">
        <v>42013</v>
      </c>
      <c r="AD267" s="14" t="s">
        <v>1294</v>
      </c>
      <c r="AE267" s="14" t="s">
        <v>1994</v>
      </c>
      <c r="AF267" s="14" t="s">
        <v>915</v>
      </c>
      <c r="AG267" s="14"/>
      <c r="AH267" s="14" t="str">
        <f t="shared" si="20"/>
        <v>Standard</v>
      </c>
      <c r="AI267" s="14">
        <f t="shared" si="21"/>
        <v>1.05</v>
      </c>
      <c r="AJ267" s="14">
        <f t="shared" si="22"/>
        <v>0</v>
      </c>
      <c r="AK267" s="14">
        <f t="shared" si="23"/>
        <v>0</v>
      </c>
      <c r="AL267" s="68">
        <f t="shared" si="24"/>
        <v>0</v>
      </c>
    </row>
    <row r="268" spans="2:38" hidden="1" x14ac:dyDescent="0.3">
      <c r="B268" s="14">
        <v>2231172</v>
      </c>
      <c r="C268" s="14" t="s">
        <v>14</v>
      </c>
      <c r="D268" s="14" t="s">
        <v>1995</v>
      </c>
      <c r="E268" s="14" t="s">
        <v>1995</v>
      </c>
      <c r="F268" s="14"/>
      <c r="G268" s="69">
        <v>887000000000</v>
      </c>
      <c r="H268" s="14" t="s">
        <v>1305</v>
      </c>
      <c r="I268" s="14"/>
      <c r="J268" s="14"/>
      <c r="K268" s="14">
        <v>7.4</v>
      </c>
      <c r="L268" s="14">
        <v>46</v>
      </c>
      <c r="M268" s="14">
        <v>27</v>
      </c>
      <c r="N268" s="14">
        <v>30</v>
      </c>
      <c r="O268" s="14">
        <v>3.49</v>
      </c>
      <c r="P268" s="14">
        <v>685</v>
      </c>
      <c r="Q268" s="14">
        <v>63</v>
      </c>
      <c r="R268" s="14" t="s">
        <v>1735</v>
      </c>
      <c r="S268" s="14" t="s">
        <v>1736</v>
      </c>
      <c r="T268" s="14" t="s">
        <v>900</v>
      </c>
      <c r="U268" s="14" t="s">
        <v>915</v>
      </c>
      <c r="V268" s="14"/>
      <c r="W268" s="14"/>
      <c r="X268" s="14"/>
      <c r="Y268" s="14"/>
      <c r="Z268" s="14" t="s">
        <v>912</v>
      </c>
      <c r="AA268" s="14" t="s">
        <v>1993</v>
      </c>
      <c r="AB268" s="67">
        <v>42073</v>
      </c>
      <c r="AC268" s="67">
        <v>42014</v>
      </c>
      <c r="AD268" s="14" t="s">
        <v>1294</v>
      </c>
      <c r="AE268" s="14" t="s">
        <v>1996</v>
      </c>
      <c r="AF268" s="14" t="s">
        <v>915</v>
      </c>
      <c r="AG268" s="14"/>
      <c r="AH268" s="14" t="str">
        <f t="shared" si="20"/>
        <v>Standard</v>
      </c>
      <c r="AI268" s="14">
        <f t="shared" si="21"/>
        <v>1.05</v>
      </c>
      <c r="AJ268" s="14">
        <f t="shared" si="22"/>
        <v>0</v>
      </c>
      <c r="AK268" s="14">
        <f t="shared" si="23"/>
        <v>0</v>
      </c>
      <c r="AL268" s="68">
        <f t="shared" si="24"/>
        <v>0</v>
      </c>
    </row>
    <row r="269" spans="2:38" hidden="1" x14ac:dyDescent="0.3">
      <c r="B269" s="14">
        <v>2290026</v>
      </c>
      <c r="C269" s="14" t="s">
        <v>14</v>
      </c>
      <c r="D269" s="14" t="s">
        <v>1997</v>
      </c>
      <c r="E269" s="14" t="s">
        <v>1997</v>
      </c>
      <c r="F269" s="14"/>
      <c r="G269" s="69">
        <v>887000000000</v>
      </c>
      <c r="H269" s="14" t="s">
        <v>119</v>
      </c>
      <c r="I269" s="14"/>
      <c r="J269" s="14"/>
      <c r="K269" s="14">
        <v>7.5</v>
      </c>
      <c r="L269" s="14">
        <v>38.700000000000003</v>
      </c>
      <c r="M269" s="14">
        <v>27</v>
      </c>
      <c r="N269" s="14">
        <v>32</v>
      </c>
      <c r="O269" s="14">
        <v>3.94</v>
      </c>
      <c r="P269" s="14">
        <v>607</v>
      </c>
      <c r="Q269" s="14">
        <v>65</v>
      </c>
      <c r="R269" s="14" t="s">
        <v>1735</v>
      </c>
      <c r="S269" s="14" t="s">
        <v>1736</v>
      </c>
      <c r="T269" s="14" t="s">
        <v>900</v>
      </c>
      <c r="U269" s="14" t="s">
        <v>915</v>
      </c>
      <c r="V269" s="14"/>
      <c r="W269" s="14"/>
      <c r="X269" s="14"/>
      <c r="Y269" s="14"/>
      <c r="Z269" s="14" t="s">
        <v>912</v>
      </c>
      <c r="AA269" s="14" t="s">
        <v>1998</v>
      </c>
      <c r="AB269" s="67">
        <v>42765</v>
      </c>
      <c r="AC269" s="67">
        <v>42752</v>
      </c>
      <c r="AD269" s="14" t="s">
        <v>1294</v>
      </c>
      <c r="AE269" s="14" t="s">
        <v>1999</v>
      </c>
      <c r="AF269" s="14" t="s">
        <v>915</v>
      </c>
      <c r="AG269" s="14"/>
      <c r="AH269" s="14" t="str">
        <f t="shared" si="20"/>
        <v>Standard</v>
      </c>
      <c r="AI269" s="14">
        <f t="shared" si="21"/>
        <v>1.0833333333333333</v>
      </c>
      <c r="AJ269" s="14">
        <f t="shared" si="22"/>
        <v>0</v>
      </c>
      <c r="AK269" s="14">
        <f t="shared" si="23"/>
        <v>0</v>
      </c>
      <c r="AL269" s="68">
        <f t="shared" si="24"/>
        <v>0</v>
      </c>
    </row>
    <row r="270" spans="2:38" hidden="1" x14ac:dyDescent="0.3">
      <c r="B270" s="14">
        <v>2308555</v>
      </c>
      <c r="C270" s="14" t="s">
        <v>14</v>
      </c>
      <c r="D270" s="14" t="s">
        <v>2000</v>
      </c>
      <c r="E270" s="14" t="s">
        <v>2000</v>
      </c>
      <c r="F270" s="14"/>
      <c r="G270" s="69">
        <v>887000000000</v>
      </c>
      <c r="H270" s="14" t="s">
        <v>119</v>
      </c>
      <c r="I270" s="14"/>
      <c r="J270" s="14"/>
      <c r="K270" s="14">
        <v>7.5</v>
      </c>
      <c r="L270" s="14">
        <v>38.700000000000003</v>
      </c>
      <c r="M270" s="14">
        <v>27</v>
      </c>
      <c r="N270" s="14">
        <v>32</v>
      </c>
      <c r="O270" s="14">
        <v>3.94</v>
      </c>
      <c r="P270" s="14">
        <v>607</v>
      </c>
      <c r="Q270" s="14">
        <v>65</v>
      </c>
      <c r="R270" s="14" t="s">
        <v>1735</v>
      </c>
      <c r="S270" s="14" t="s">
        <v>1736</v>
      </c>
      <c r="T270" s="14" t="s">
        <v>900</v>
      </c>
      <c r="U270" s="14" t="s">
        <v>915</v>
      </c>
      <c r="V270" s="14"/>
      <c r="W270" s="14"/>
      <c r="X270" s="14"/>
      <c r="Y270" s="14">
        <v>3.99</v>
      </c>
      <c r="Z270" s="14" t="s">
        <v>912</v>
      </c>
      <c r="AA270" s="14" t="s">
        <v>2001</v>
      </c>
      <c r="AB270" s="67">
        <v>43132</v>
      </c>
      <c r="AC270" s="67">
        <v>43095</v>
      </c>
      <c r="AD270" s="14" t="s">
        <v>1298</v>
      </c>
      <c r="AE270" s="14" t="s">
        <v>2002</v>
      </c>
      <c r="AF270" s="14" t="s">
        <v>915</v>
      </c>
      <c r="AG270" s="14"/>
      <c r="AH270" s="14" t="str">
        <f t="shared" si="20"/>
        <v>Standard</v>
      </c>
      <c r="AI270" s="14">
        <f t="shared" si="21"/>
        <v>1.0833333333333333</v>
      </c>
      <c r="AJ270" s="14">
        <f t="shared" si="22"/>
        <v>0</v>
      </c>
      <c r="AK270" s="14">
        <f t="shared" si="23"/>
        <v>0</v>
      </c>
      <c r="AL270" s="68">
        <f t="shared" si="24"/>
        <v>0</v>
      </c>
    </row>
    <row r="271" spans="2:38" hidden="1" x14ac:dyDescent="0.3">
      <c r="B271" s="14">
        <v>2333034</v>
      </c>
      <c r="C271" s="14" t="s">
        <v>14</v>
      </c>
      <c r="D271" s="14" t="s">
        <v>2003</v>
      </c>
      <c r="E271" s="14" t="s">
        <v>2003</v>
      </c>
      <c r="F271" s="14"/>
      <c r="G271" s="69">
        <v>887000000000</v>
      </c>
      <c r="H271" s="14" t="s">
        <v>119</v>
      </c>
      <c r="I271" s="14"/>
      <c r="J271" s="14"/>
      <c r="K271" s="14">
        <v>7.5</v>
      </c>
      <c r="L271" s="14">
        <v>38.700000000000003</v>
      </c>
      <c r="M271" s="14">
        <v>27</v>
      </c>
      <c r="N271" s="14">
        <v>52.6</v>
      </c>
      <c r="O271" s="14">
        <v>3.93</v>
      </c>
      <c r="P271" s="14">
        <v>608</v>
      </c>
      <c r="Q271" s="14">
        <v>70</v>
      </c>
      <c r="R271" s="14" t="s">
        <v>2004</v>
      </c>
      <c r="S271" s="14" t="s">
        <v>1388</v>
      </c>
      <c r="T271" s="14" t="s">
        <v>900</v>
      </c>
      <c r="U271" s="14" t="s">
        <v>915</v>
      </c>
      <c r="V271" s="14"/>
      <c r="W271" s="14"/>
      <c r="X271" s="14"/>
      <c r="Y271" s="14"/>
      <c r="Z271" s="14" t="s">
        <v>912</v>
      </c>
      <c r="AA271" s="14" t="s">
        <v>2005</v>
      </c>
      <c r="AB271" s="67">
        <v>43497</v>
      </c>
      <c r="AC271" s="67">
        <v>43472</v>
      </c>
      <c r="AD271" s="14" t="s">
        <v>1294</v>
      </c>
      <c r="AE271" s="14" t="s">
        <v>2006</v>
      </c>
      <c r="AF271" s="14" t="s">
        <v>915</v>
      </c>
      <c r="AG271" s="14"/>
      <c r="AH271" s="14" t="str">
        <f t="shared" si="20"/>
        <v>Standard</v>
      </c>
      <c r="AI271" s="14">
        <f t="shared" si="21"/>
        <v>1.1666666666666667</v>
      </c>
      <c r="AJ271" s="14">
        <f t="shared" si="22"/>
        <v>0</v>
      </c>
      <c r="AK271" s="14">
        <f t="shared" si="23"/>
        <v>0</v>
      </c>
      <c r="AL271" s="68">
        <f t="shared" si="24"/>
        <v>0</v>
      </c>
    </row>
    <row r="272" spans="2:38" hidden="1" x14ac:dyDescent="0.3">
      <c r="B272" s="14">
        <v>2339824</v>
      </c>
      <c r="C272" s="14" t="s">
        <v>14</v>
      </c>
      <c r="D272" s="14" t="s">
        <v>2007</v>
      </c>
      <c r="E272" s="14" t="s">
        <v>2007</v>
      </c>
      <c r="F272" s="14"/>
      <c r="G272" s="69">
        <v>887000000000</v>
      </c>
      <c r="H272" s="14" t="s">
        <v>119</v>
      </c>
      <c r="I272" s="14"/>
      <c r="J272" s="14"/>
      <c r="K272" s="14">
        <v>7.5</v>
      </c>
      <c r="L272" s="14">
        <v>38.700000000000003</v>
      </c>
      <c r="M272" s="14">
        <v>27</v>
      </c>
      <c r="N272" s="14">
        <v>52.6</v>
      </c>
      <c r="O272" s="14">
        <v>3.93</v>
      </c>
      <c r="P272" s="14">
        <v>608</v>
      </c>
      <c r="Q272" s="14">
        <v>70</v>
      </c>
      <c r="R272" s="14" t="s">
        <v>2004</v>
      </c>
      <c r="S272" s="14" t="s">
        <v>1388</v>
      </c>
      <c r="T272" s="14" t="s">
        <v>900</v>
      </c>
      <c r="U272" s="14" t="s">
        <v>915</v>
      </c>
      <c r="V272" s="14"/>
      <c r="W272" s="14"/>
      <c r="X272" s="14"/>
      <c r="Y272" s="14"/>
      <c r="Z272" s="14" t="s">
        <v>912</v>
      </c>
      <c r="AA272" s="14" t="s">
        <v>2008</v>
      </c>
      <c r="AB272" s="67">
        <v>43666</v>
      </c>
      <c r="AC272" s="67">
        <v>43616</v>
      </c>
      <c r="AD272" s="14" t="s">
        <v>1294</v>
      </c>
      <c r="AE272" s="14" t="s">
        <v>2009</v>
      </c>
      <c r="AF272" s="14" t="s">
        <v>915</v>
      </c>
      <c r="AG272" s="14"/>
      <c r="AH272" s="14" t="str">
        <f t="shared" si="20"/>
        <v>Standard</v>
      </c>
      <c r="AI272" s="14">
        <f t="shared" si="21"/>
        <v>1.1666666666666667</v>
      </c>
      <c r="AJ272" s="14">
        <f t="shared" si="22"/>
        <v>0</v>
      </c>
      <c r="AK272" s="14">
        <f t="shared" si="23"/>
        <v>0</v>
      </c>
      <c r="AL272" s="68">
        <f t="shared" si="24"/>
        <v>0</v>
      </c>
    </row>
    <row r="273" spans="2:38" x14ac:dyDescent="0.3">
      <c r="B273" s="14">
        <v>2327887</v>
      </c>
      <c r="C273" s="14" t="s">
        <v>15</v>
      </c>
      <c r="D273" s="14" t="s">
        <v>2099</v>
      </c>
      <c r="E273" s="14" t="s">
        <v>2099</v>
      </c>
      <c r="F273" s="14"/>
      <c r="G273" s="69">
        <v>883000000000</v>
      </c>
      <c r="H273" s="14" t="s">
        <v>119</v>
      </c>
      <c r="I273" s="14"/>
      <c r="J273" s="14"/>
      <c r="K273" s="14">
        <v>7.4</v>
      </c>
      <c r="L273" s="14">
        <v>38</v>
      </c>
      <c r="M273" s="14">
        <v>27</v>
      </c>
      <c r="N273" s="14">
        <v>31</v>
      </c>
      <c r="O273" s="14">
        <v>3.93</v>
      </c>
      <c r="P273" s="14">
        <v>608</v>
      </c>
      <c r="Q273" s="14">
        <v>70</v>
      </c>
      <c r="R273" s="14" t="s">
        <v>2100</v>
      </c>
      <c r="S273" s="14" t="s">
        <v>1615</v>
      </c>
      <c r="T273" s="14" t="s">
        <v>900</v>
      </c>
      <c r="U273" s="14" t="s">
        <v>915</v>
      </c>
      <c r="V273" s="14"/>
      <c r="W273" s="14"/>
      <c r="X273" s="14"/>
      <c r="Y273" s="14"/>
      <c r="Z273" s="14" t="s">
        <v>912</v>
      </c>
      <c r="AA273" s="14" t="s">
        <v>2101</v>
      </c>
      <c r="AB273" s="67">
        <v>43388</v>
      </c>
      <c r="AC273" s="67">
        <v>43369</v>
      </c>
      <c r="AD273" s="14" t="s">
        <v>1288</v>
      </c>
      <c r="AE273" s="14" t="s">
        <v>2102</v>
      </c>
      <c r="AF273" s="14" t="s">
        <v>915</v>
      </c>
      <c r="AG273" s="14"/>
      <c r="AH273" s="14" t="str">
        <f t="shared" si="20"/>
        <v>Standard</v>
      </c>
      <c r="AI273" s="14">
        <f t="shared" si="21"/>
        <v>1.1666666666666667</v>
      </c>
      <c r="AJ273" s="14">
        <f t="shared" si="22"/>
        <v>0</v>
      </c>
      <c r="AK273" s="14">
        <f t="shared" si="23"/>
        <v>0</v>
      </c>
      <c r="AL273" s="68">
        <f t="shared" si="24"/>
        <v>0</v>
      </c>
    </row>
    <row r="274" spans="2:38" x14ac:dyDescent="0.3">
      <c r="B274" s="14">
        <v>2327878</v>
      </c>
      <c r="C274" s="14" t="s">
        <v>15</v>
      </c>
      <c r="D274" s="14" t="s">
        <v>2103</v>
      </c>
      <c r="E274" s="14" t="s">
        <v>2103</v>
      </c>
      <c r="F274" s="14"/>
      <c r="G274" s="69">
        <v>883000000000</v>
      </c>
      <c r="H274" s="14" t="s">
        <v>119</v>
      </c>
      <c r="I274" s="14"/>
      <c r="J274" s="14"/>
      <c r="K274" s="14">
        <v>7.4</v>
      </c>
      <c r="L274" s="14">
        <v>38</v>
      </c>
      <c r="M274" s="14">
        <v>27</v>
      </c>
      <c r="N274" s="14">
        <v>31</v>
      </c>
      <c r="O274" s="14">
        <v>3.93</v>
      </c>
      <c r="P274" s="14">
        <v>608</v>
      </c>
      <c r="Q274" s="14">
        <v>74</v>
      </c>
      <c r="R274" s="14" t="s">
        <v>2104</v>
      </c>
      <c r="S274" s="14" t="s">
        <v>2105</v>
      </c>
      <c r="T274" s="14" t="s">
        <v>900</v>
      </c>
      <c r="U274" s="14" t="s">
        <v>915</v>
      </c>
      <c r="V274" s="14"/>
      <c r="W274" s="14"/>
      <c r="X274" s="14"/>
      <c r="Y274" s="14"/>
      <c r="Z274" s="14" t="s">
        <v>912</v>
      </c>
      <c r="AA274" s="14" t="s">
        <v>2101</v>
      </c>
      <c r="AB274" s="67">
        <v>43388</v>
      </c>
      <c r="AC274" s="67">
        <v>43369</v>
      </c>
      <c r="AD274" s="14" t="s">
        <v>1288</v>
      </c>
      <c r="AE274" s="14" t="s">
        <v>2106</v>
      </c>
      <c r="AF274" s="14" t="s">
        <v>915</v>
      </c>
      <c r="AG274" s="14"/>
      <c r="AH274" s="14" t="str">
        <f t="shared" si="20"/>
        <v>Standard</v>
      </c>
      <c r="AI274" s="14">
        <f t="shared" si="21"/>
        <v>1.2333333333333334</v>
      </c>
      <c r="AJ274" s="14">
        <f t="shared" si="22"/>
        <v>0</v>
      </c>
      <c r="AK274" s="14">
        <f t="shared" si="23"/>
        <v>0</v>
      </c>
      <c r="AL274" s="68">
        <f t="shared" si="24"/>
        <v>0</v>
      </c>
    </row>
    <row r="275" spans="2:38" x14ac:dyDescent="0.3">
      <c r="B275" s="14">
        <v>2327879</v>
      </c>
      <c r="C275" s="14" t="s">
        <v>15</v>
      </c>
      <c r="D275" s="14" t="s">
        <v>2107</v>
      </c>
      <c r="E275" s="14" t="s">
        <v>2107</v>
      </c>
      <c r="F275" s="14"/>
      <c r="G275" s="69">
        <v>883000000000</v>
      </c>
      <c r="H275" s="14" t="s">
        <v>119</v>
      </c>
      <c r="I275" s="14"/>
      <c r="J275" s="14"/>
      <c r="K275" s="14">
        <v>7.4</v>
      </c>
      <c r="L275" s="14">
        <v>38</v>
      </c>
      <c r="M275" s="14">
        <v>27</v>
      </c>
      <c r="N275" s="14">
        <v>31</v>
      </c>
      <c r="O275" s="14">
        <v>3.93</v>
      </c>
      <c r="P275" s="14">
        <v>608</v>
      </c>
      <c r="Q275" s="14">
        <v>74</v>
      </c>
      <c r="R275" s="14" t="s">
        <v>2104</v>
      </c>
      <c r="S275" s="14" t="s">
        <v>1615</v>
      </c>
      <c r="T275" s="14" t="s">
        <v>900</v>
      </c>
      <c r="U275" s="14" t="s">
        <v>915</v>
      </c>
      <c r="V275" s="14"/>
      <c r="W275" s="14"/>
      <c r="X275" s="14"/>
      <c r="Y275" s="14"/>
      <c r="Z275" s="14" t="s">
        <v>912</v>
      </c>
      <c r="AA275" s="14" t="s">
        <v>2108</v>
      </c>
      <c r="AB275" s="67">
        <v>43388</v>
      </c>
      <c r="AC275" s="67">
        <v>43369</v>
      </c>
      <c r="AD275" s="14" t="s">
        <v>1288</v>
      </c>
      <c r="AE275" s="14" t="s">
        <v>2109</v>
      </c>
      <c r="AF275" s="14" t="s">
        <v>915</v>
      </c>
      <c r="AG275" s="14"/>
      <c r="AH275" s="14" t="str">
        <f t="shared" si="20"/>
        <v>Standard</v>
      </c>
      <c r="AI275" s="14">
        <f t="shared" si="21"/>
        <v>1.2333333333333334</v>
      </c>
      <c r="AJ275" s="14">
        <f t="shared" si="22"/>
        <v>0</v>
      </c>
      <c r="AK275" s="14">
        <f t="shared" si="23"/>
        <v>0</v>
      </c>
      <c r="AL275" s="68">
        <f t="shared" si="24"/>
        <v>0</v>
      </c>
    </row>
    <row r="276" spans="2:38" x14ac:dyDescent="0.3">
      <c r="B276" s="14">
        <v>2266013</v>
      </c>
      <c r="C276" s="14" t="s">
        <v>15</v>
      </c>
      <c r="D276" s="14" t="s">
        <v>2110</v>
      </c>
      <c r="E276" s="14" t="s">
        <v>2110</v>
      </c>
      <c r="F276" s="14"/>
      <c r="G276" s="14">
        <v>8</v>
      </c>
      <c r="H276" s="14" t="s">
        <v>119</v>
      </c>
      <c r="I276" s="14"/>
      <c r="J276" s="14"/>
      <c r="K276" s="14">
        <v>7.3</v>
      </c>
      <c r="L276" s="14">
        <v>38</v>
      </c>
      <c r="M276" s="14">
        <v>27</v>
      </c>
      <c r="N276" s="14">
        <v>30</v>
      </c>
      <c r="O276" s="14">
        <v>3.93</v>
      </c>
      <c r="P276" s="14">
        <v>608</v>
      </c>
      <c r="Q276" s="14">
        <v>66</v>
      </c>
      <c r="R276" s="14" t="s">
        <v>2011</v>
      </c>
      <c r="S276" s="14" t="s">
        <v>2012</v>
      </c>
      <c r="T276" s="14" t="s">
        <v>900</v>
      </c>
      <c r="U276" s="14" t="s">
        <v>915</v>
      </c>
      <c r="V276" s="14"/>
      <c r="W276" s="14"/>
      <c r="X276" s="14"/>
      <c r="Y276" s="14"/>
      <c r="Z276" s="14" t="s">
        <v>912</v>
      </c>
      <c r="AA276" s="14" t="s">
        <v>2111</v>
      </c>
      <c r="AB276" s="67">
        <v>42522</v>
      </c>
      <c r="AC276" s="67">
        <v>42488</v>
      </c>
      <c r="AD276" s="14" t="s">
        <v>1288</v>
      </c>
      <c r="AE276" s="14" t="s">
        <v>2112</v>
      </c>
      <c r="AF276" s="14" t="s">
        <v>915</v>
      </c>
      <c r="AG276" s="14"/>
      <c r="AH276" s="14" t="str">
        <f t="shared" si="20"/>
        <v>Standard</v>
      </c>
      <c r="AI276" s="14">
        <f t="shared" si="21"/>
        <v>1.1000000000000001</v>
      </c>
      <c r="AJ276" s="14">
        <f t="shared" si="22"/>
        <v>0</v>
      </c>
      <c r="AK276" s="14">
        <f t="shared" si="23"/>
        <v>0</v>
      </c>
      <c r="AL276" s="68">
        <f t="shared" si="24"/>
        <v>0</v>
      </c>
    </row>
    <row r="277" spans="2:38" x14ac:dyDescent="0.3">
      <c r="B277" s="14">
        <v>2266033</v>
      </c>
      <c r="C277" s="14" t="s">
        <v>15</v>
      </c>
      <c r="D277" s="14" t="s">
        <v>2113</v>
      </c>
      <c r="E277" s="14" t="s">
        <v>2113</v>
      </c>
      <c r="F277" s="14"/>
      <c r="G277" s="14">
        <v>8</v>
      </c>
      <c r="H277" s="14" t="s">
        <v>119</v>
      </c>
      <c r="I277" s="14"/>
      <c r="J277" s="14"/>
      <c r="K277" s="14">
        <v>7.4</v>
      </c>
      <c r="L277" s="14">
        <v>38</v>
      </c>
      <c r="M277" s="14">
        <v>27</v>
      </c>
      <c r="N277" s="14">
        <v>31</v>
      </c>
      <c r="O277" s="14">
        <v>3.93</v>
      </c>
      <c r="P277" s="14">
        <v>608</v>
      </c>
      <c r="Q277" s="14">
        <v>73</v>
      </c>
      <c r="R277" s="14" t="s">
        <v>2011</v>
      </c>
      <c r="S277" s="14" t="s">
        <v>2012</v>
      </c>
      <c r="T277" s="14" t="s">
        <v>900</v>
      </c>
      <c r="U277" s="14" t="s">
        <v>915</v>
      </c>
      <c r="V277" s="14"/>
      <c r="W277" s="14"/>
      <c r="X277" s="14"/>
      <c r="Y277" s="14"/>
      <c r="Z277" s="14" t="s">
        <v>915</v>
      </c>
      <c r="AA277" s="14"/>
      <c r="AB277" s="67">
        <v>42522</v>
      </c>
      <c r="AC277" s="67">
        <v>42488</v>
      </c>
      <c r="AD277" s="14" t="s">
        <v>1288</v>
      </c>
      <c r="AE277" s="14" t="s">
        <v>2114</v>
      </c>
      <c r="AF277" s="14" t="s">
        <v>915</v>
      </c>
      <c r="AG277" s="14"/>
      <c r="AH277" s="14" t="str">
        <f t="shared" si="20"/>
        <v>Standard</v>
      </c>
      <c r="AI277" s="14">
        <f t="shared" si="21"/>
        <v>1.2166666666666666</v>
      </c>
      <c r="AJ277" s="14">
        <f t="shared" si="22"/>
        <v>0</v>
      </c>
      <c r="AK277" s="14">
        <f t="shared" si="23"/>
        <v>0</v>
      </c>
      <c r="AL277" s="68">
        <f t="shared" si="24"/>
        <v>0</v>
      </c>
    </row>
    <row r="278" spans="2:38" x14ac:dyDescent="0.3">
      <c r="B278" s="14">
        <v>2266034</v>
      </c>
      <c r="C278" s="14" t="s">
        <v>15</v>
      </c>
      <c r="D278" s="14" t="s">
        <v>2115</v>
      </c>
      <c r="E278" s="14" t="s">
        <v>2115</v>
      </c>
      <c r="F278" s="14"/>
      <c r="G278" s="14">
        <v>8</v>
      </c>
      <c r="H278" s="14" t="s">
        <v>119</v>
      </c>
      <c r="I278" s="14"/>
      <c r="J278" s="14"/>
      <c r="K278" s="14">
        <v>7.4</v>
      </c>
      <c r="L278" s="14">
        <v>38</v>
      </c>
      <c r="M278" s="14">
        <v>27</v>
      </c>
      <c r="N278" s="14">
        <v>31</v>
      </c>
      <c r="O278" s="14">
        <v>3.93</v>
      </c>
      <c r="P278" s="14">
        <v>608</v>
      </c>
      <c r="Q278" s="14">
        <v>73</v>
      </c>
      <c r="R278" s="14" t="s">
        <v>2011</v>
      </c>
      <c r="S278" s="14" t="s">
        <v>2012</v>
      </c>
      <c r="T278" s="14" t="s">
        <v>900</v>
      </c>
      <c r="U278" s="14" t="s">
        <v>915</v>
      </c>
      <c r="V278" s="14"/>
      <c r="W278" s="14"/>
      <c r="X278" s="14"/>
      <c r="Y278" s="14"/>
      <c r="Z278" s="14" t="s">
        <v>915</v>
      </c>
      <c r="AA278" s="14"/>
      <c r="AB278" s="67">
        <v>42522</v>
      </c>
      <c r="AC278" s="67">
        <v>42488</v>
      </c>
      <c r="AD278" s="14" t="s">
        <v>1288</v>
      </c>
      <c r="AE278" s="14" t="s">
        <v>2116</v>
      </c>
      <c r="AF278" s="14" t="s">
        <v>915</v>
      </c>
      <c r="AG278" s="14"/>
      <c r="AH278" s="14" t="str">
        <f t="shared" si="20"/>
        <v>Standard</v>
      </c>
      <c r="AI278" s="14">
        <f t="shared" si="21"/>
        <v>1.2166666666666666</v>
      </c>
      <c r="AJ278" s="14">
        <f t="shared" si="22"/>
        <v>0</v>
      </c>
      <c r="AK278" s="14">
        <f t="shared" si="23"/>
        <v>0</v>
      </c>
      <c r="AL278" s="68">
        <f t="shared" si="24"/>
        <v>0</v>
      </c>
    </row>
    <row r="279" spans="2:38" x14ac:dyDescent="0.3">
      <c r="B279" s="14">
        <v>2266006</v>
      </c>
      <c r="C279" s="14" t="s">
        <v>15</v>
      </c>
      <c r="D279" s="14" t="s">
        <v>2117</v>
      </c>
      <c r="E279" s="14" t="s">
        <v>2117</v>
      </c>
      <c r="F279" s="14"/>
      <c r="G279" s="14">
        <v>8</v>
      </c>
      <c r="H279" s="14" t="s">
        <v>119</v>
      </c>
      <c r="I279" s="14"/>
      <c r="J279" s="14"/>
      <c r="K279" s="14">
        <v>7.4</v>
      </c>
      <c r="L279" s="14">
        <v>38</v>
      </c>
      <c r="M279" s="14">
        <v>27</v>
      </c>
      <c r="N279" s="14">
        <v>31</v>
      </c>
      <c r="O279" s="14">
        <v>3.93</v>
      </c>
      <c r="P279" s="14">
        <v>608</v>
      </c>
      <c r="Q279" s="14">
        <v>69</v>
      </c>
      <c r="R279" s="14" t="s">
        <v>2118</v>
      </c>
      <c r="S279" s="14" t="s">
        <v>2012</v>
      </c>
      <c r="T279" s="14" t="s">
        <v>900</v>
      </c>
      <c r="U279" s="14" t="s">
        <v>915</v>
      </c>
      <c r="V279" s="14"/>
      <c r="W279" s="14"/>
      <c r="X279" s="14"/>
      <c r="Y279" s="14"/>
      <c r="Z279" s="14" t="s">
        <v>912</v>
      </c>
      <c r="AA279" s="14" t="s">
        <v>2119</v>
      </c>
      <c r="AB279" s="67">
        <v>42522</v>
      </c>
      <c r="AC279" s="67">
        <v>42488</v>
      </c>
      <c r="AD279" s="14" t="s">
        <v>1288</v>
      </c>
      <c r="AE279" s="14" t="s">
        <v>2120</v>
      </c>
      <c r="AF279" s="14" t="s">
        <v>915</v>
      </c>
      <c r="AG279" s="14"/>
      <c r="AH279" s="14" t="str">
        <f t="shared" si="20"/>
        <v>Standard</v>
      </c>
      <c r="AI279" s="14">
        <f t="shared" si="21"/>
        <v>1.1499999999999999</v>
      </c>
      <c r="AJ279" s="14">
        <f t="shared" si="22"/>
        <v>0</v>
      </c>
      <c r="AK279" s="14">
        <f t="shared" si="23"/>
        <v>0</v>
      </c>
      <c r="AL279" s="68">
        <f t="shared" si="24"/>
        <v>0</v>
      </c>
    </row>
    <row r="280" spans="2:38" x14ac:dyDescent="0.3">
      <c r="B280" s="14">
        <v>2266035</v>
      </c>
      <c r="C280" s="14" t="s">
        <v>15</v>
      </c>
      <c r="D280" s="14" t="s">
        <v>2121</v>
      </c>
      <c r="E280" s="14" t="s">
        <v>2121</v>
      </c>
      <c r="F280" s="14"/>
      <c r="G280" s="14">
        <v>8</v>
      </c>
      <c r="H280" s="14" t="s">
        <v>119</v>
      </c>
      <c r="I280" s="14"/>
      <c r="J280" s="14"/>
      <c r="K280" s="14">
        <v>7.4</v>
      </c>
      <c r="L280" s="14">
        <v>38</v>
      </c>
      <c r="M280" s="14">
        <v>27</v>
      </c>
      <c r="N280" s="14">
        <v>31</v>
      </c>
      <c r="O280" s="14">
        <v>3.93</v>
      </c>
      <c r="P280" s="14">
        <v>608</v>
      </c>
      <c r="Q280" s="14">
        <v>73</v>
      </c>
      <c r="R280" s="14" t="s">
        <v>2011</v>
      </c>
      <c r="S280" s="14" t="s">
        <v>2012</v>
      </c>
      <c r="T280" s="14" t="s">
        <v>900</v>
      </c>
      <c r="U280" s="14" t="s">
        <v>915</v>
      </c>
      <c r="V280" s="14"/>
      <c r="W280" s="14"/>
      <c r="X280" s="14"/>
      <c r="Y280" s="14"/>
      <c r="Z280" s="14" t="s">
        <v>915</v>
      </c>
      <c r="AA280" s="14"/>
      <c r="AB280" s="67">
        <v>42522</v>
      </c>
      <c r="AC280" s="67">
        <v>42488</v>
      </c>
      <c r="AD280" s="14" t="s">
        <v>1288</v>
      </c>
      <c r="AE280" s="14" t="s">
        <v>2122</v>
      </c>
      <c r="AF280" s="14" t="s">
        <v>915</v>
      </c>
      <c r="AG280" s="14"/>
      <c r="AH280" s="14" t="str">
        <f t="shared" si="20"/>
        <v>Standard</v>
      </c>
      <c r="AI280" s="14">
        <f t="shared" si="21"/>
        <v>1.2166666666666666</v>
      </c>
      <c r="AJ280" s="14">
        <f t="shared" si="22"/>
        <v>0</v>
      </c>
      <c r="AK280" s="14">
        <f t="shared" si="23"/>
        <v>0</v>
      </c>
      <c r="AL280" s="68">
        <f t="shared" si="24"/>
        <v>0</v>
      </c>
    </row>
    <row r="281" spans="2:38" hidden="1" x14ac:dyDescent="0.3">
      <c r="B281" s="70">
        <v>2266021</v>
      </c>
      <c r="C281" s="70" t="s">
        <v>15</v>
      </c>
      <c r="D281" s="70" t="s">
        <v>2123</v>
      </c>
      <c r="E281" s="70" t="s">
        <v>2123</v>
      </c>
      <c r="F281" s="70"/>
      <c r="G281" s="74">
        <v>883000000000</v>
      </c>
      <c r="H281" s="70" t="s">
        <v>119</v>
      </c>
      <c r="I281" s="70" t="s">
        <v>2022</v>
      </c>
      <c r="J281" s="70"/>
      <c r="K281" s="70">
        <v>7.4</v>
      </c>
      <c r="L281" s="70">
        <v>38</v>
      </c>
      <c r="M281" s="70">
        <v>27</v>
      </c>
      <c r="N281" s="70">
        <v>31</v>
      </c>
      <c r="O281" s="70">
        <v>4.5</v>
      </c>
      <c r="P281" s="70">
        <v>531</v>
      </c>
      <c r="Q281" s="70">
        <v>75</v>
      </c>
      <c r="R281" s="70" t="s">
        <v>2023</v>
      </c>
      <c r="S281" s="70" t="s">
        <v>2024</v>
      </c>
      <c r="T281" s="70" t="s">
        <v>18</v>
      </c>
      <c r="U281" s="70" t="s">
        <v>915</v>
      </c>
      <c r="V281" s="70"/>
      <c r="W281" s="70"/>
      <c r="X281" s="70"/>
      <c r="Y281" s="70">
        <v>4.4400000000000004</v>
      </c>
      <c r="Z281" s="70" t="s">
        <v>912</v>
      </c>
      <c r="AA281" s="70" t="s">
        <v>2124</v>
      </c>
      <c r="AB281" s="71">
        <v>42309</v>
      </c>
      <c r="AC281" s="71">
        <v>42488</v>
      </c>
      <c r="AD281" s="70" t="s">
        <v>1288</v>
      </c>
      <c r="AE281" s="70" t="s">
        <v>2125</v>
      </c>
      <c r="AF281" s="70" t="s">
        <v>912</v>
      </c>
      <c r="AG281" s="70" t="s">
        <v>912</v>
      </c>
      <c r="AH281" s="14" t="str">
        <f t="shared" si="20"/>
        <v>Standard</v>
      </c>
      <c r="AI281" s="70">
        <f t="shared" si="21"/>
        <v>1.25</v>
      </c>
      <c r="AJ281" s="70">
        <f t="shared" si="22"/>
        <v>0</v>
      </c>
      <c r="AK281" s="70">
        <f t="shared" si="23"/>
        <v>0</v>
      </c>
      <c r="AL281" s="72">
        <f t="shared" si="24"/>
        <v>0</v>
      </c>
    </row>
    <row r="282" spans="2:38" x14ac:dyDescent="0.3">
      <c r="B282" s="14">
        <v>2266007</v>
      </c>
      <c r="C282" s="14" t="s">
        <v>15</v>
      </c>
      <c r="D282" s="14" t="s">
        <v>2126</v>
      </c>
      <c r="E282" s="14" t="s">
        <v>2126</v>
      </c>
      <c r="F282" s="14"/>
      <c r="G282" s="14">
        <v>8</v>
      </c>
      <c r="H282" s="14" t="s">
        <v>119</v>
      </c>
      <c r="I282" s="14"/>
      <c r="J282" s="14"/>
      <c r="K282" s="14">
        <v>8.8000000000000007</v>
      </c>
      <c r="L282" s="14">
        <v>42</v>
      </c>
      <c r="M282" s="14">
        <v>29</v>
      </c>
      <c r="N282" s="14">
        <v>32</v>
      </c>
      <c r="O282" s="14">
        <v>3.93</v>
      </c>
      <c r="P282" s="14">
        <v>608</v>
      </c>
      <c r="Q282" s="14">
        <v>64</v>
      </c>
      <c r="R282" s="14" t="s">
        <v>2127</v>
      </c>
      <c r="S282" s="14" t="s">
        <v>2012</v>
      </c>
      <c r="T282" s="14" t="s">
        <v>900</v>
      </c>
      <c r="U282" s="14" t="s">
        <v>915</v>
      </c>
      <c r="V282" s="14"/>
      <c r="W282" s="14"/>
      <c r="X282" s="14"/>
      <c r="Y282" s="14"/>
      <c r="Z282" s="14" t="s">
        <v>912</v>
      </c>
      <c r="AA282" s="14" t="s">
        <v>2128</v>
      </c>
      <c r="AB282" s="67">
        <v>42522</v>
      </c>
      <c r="AC282" s="67">
        <v>42488</v>
      </c>
      <c r="AD282" s="14" t="s">
        <v>1288</v>
      </c>
      <c r="AE282" s="14" t="s">
        <v>2129</v>
      </c>
      <c r="AF282" s="14" t="s">
        <v>915</v>
      </c>
      <c r="AG282" s="14"/>
      <c r="AH282" s="14" t="str">
        <f t="shared" si="20"/>
        <v>Standard</v>
      </c>
      <c r="AI282" s="14">
        <f t="shared" si="21"/>
        <v>1.0666666666666667</v>
      </c>
      <c r="AJ282" s="14">
        <f t="shared" si="22"/>
        <v>0</v>
      </c>
      <c r="AK282" s="14">
        <f t="shared" si="23"/>
        <v>0</v>
      </c>
      <c r="AL282" s="68">
        <f t="shared" si="24"/>
        <v>0</v>
      </c>
    </row>
    <row r="283" spans="2:38" x14ac:dyDescent="0.3">
      <c r="B283" s="14">
        <v>2266014</v>
      </c>
      <c r="C283" s="14" t="s">
        <v>15</v>
      </c>
      <c r="D283" s="14" t="s">
        <v>2130</v>
      </c>
      <c r="E283" s="14" t="s">
        <v>2130</v>
      </c>
      <c r="F283" s="14"/>
      <c r="G283" s="14">
        <v>8</v>
      </c>
      <c r="H283" s="14" t="s">
        <v>119</v>
      </c>
      <c r="I283" s="14"/>
      <c r="J283" s="14"/>
      <c r="K283" s="14">
        <v>7.3</v>
      </c>
      <c r="L283" s="14">
        <v>38</v>
      </c>
      <c r="M283" s="14">
        <v>27</v>
      </c>
      <c r="N283" s="14">
        <v>30</v>
      </c>
      <c r="O283" s="14">
        <v>3.93</v>
      </c>
      <c r="P283" s="14">
        <v>608</v>
      </c>
      <c r="Q283" s="14">
        <v>66</v>
      </c>
      <c r="R283" s="14" t="s">
        <v>2011</v>
      </c>
      <c r="S283" s="14" t="s">
        <v>2012</v>
      </c>
      <c r="T283" s="14" t="s">
        <v>900</v>
      </c>
      <c r="U283" s="14" t="s">
        <v>915</v>
      </c>
      <c r="V283" s="14"/>
      <c r="W283" s="14"/>
      <c r="X283" s="14"/>
      <c r="Y283" s="14"/>
      <c r="Z283" s="14" t="s">
        <v>912</v>
      </c>
      <c r="AA283" s="14" t="s">
        <v>2131</v>
      </c>
      <c r="AB283" s="67">
        <v>42522</v>
      </c>
      <c r="AC283" s="67">
        <v>42488</v>
      </c>
      <c r="AD283" s="14" t="s">
        <v>1288</v>
      </c>
      <c r="AE283" s="14" t="s">
        <v>2132</v>
      </c>
      <c r="AF283" s="14" t="s">
        <v>915</v>
      </c>
      <c r="AG283" s="14"/>
      <c r="AH283" s="14" t="str">
        <f t="shared" si="20"/>
        <v>Standard</v>
      </c>
      <c r="AI283" s="14">
        <f t="shared" si="21"/>
        <v>1.1000000000000001</v>
      </c>
      <c r="AJ283" s="14">
        <f t="shared" si="22"/>
        <v>0</v>
      </c>
      <c r="AK283" s="14">
        <f t="shared" si="23"/>
        <v>0</v>
      </c>
      <c r="AL283" s="68">
        <f t="shared" si="24"/>
        <v>0</v>
      </c>
    </row>
    <row r="284" spans="2:38" x14ac:dyDescent="0.3">
      <c r="B284" s="14">
        <v>2266008</v>
      </c>
      <c r="C284" s="14" t="s">
        <v>15</v>
      </c>
      <c r="D284" s="14" t="s">
        <v>2133</v>
      </c>
      <c r="E284" s="14" t="s">
        <v>2133</v>
      </c>
      <c r="F284" s="14"/>
      <c r="G284" s="14">
        <v>8</v>
      </c>
      <c r="H284" s="14" t="s">
        <v>119</v>
      </c>
      <c r="I284" s="14"/>
      <c r="J284" s="14"/>
      <c r="K284" s="14">
        <v>8.8000000000000007</v>
      </c>
      <c r="L284" s="14">
        <v>42</v>
      </c>
      <c r="M284" s="14">
        <v>29</v>
      </c>
      <c r="N284" s="14">
        <v>32</v>
      </c>
      <c r="O284" s="14">
        <v>3.93</v>
      </c>
      <c r="P284" s="14">
        <v>608</v>
      </c>
      <c r="Q284" s="14">
        <v>64</v>
      </c>
      <c r="R284" s="14" t="s">
        <v>2127</v>
      </c>
      <c r="S284" s="14" t="s">
        <v>2012</v>
      </c>
      <c r="T284" s="14" t="s">
        <v>900</v>
      </c>
      <c r="U284" s="14" t="s">
        <v>915</v>
      </c>
      <c r="V284" s="14"/>
      <c r="W284" s="14"/>
      <c r="X284" s="14"/>
      <c r="Y284" s="14"/>
      <c r="Z284" s="14" t="s">
        <v>912</v>
      </c>
      <c r="AA284" s="14" t="s">
        <v>2134</v>
      </c>
      <c r="AB284" s="67">
        <v>42522</v>
      </c>
      <c r="AC284" s="67">
        <v>42488</v>
      </c>
      <c r="AD284" s="14" t="s">
        <v>1288</v>
      </c>
      <c r="AE284" s="14" t="s">
        <v>2135</v>
      </c>
      <c r="AF284" s="14" t="s">
        <v>915</v>
      </c>
      <c r="AG284" s="14"/>
      <c r="AH284" s="14" t="str">
        <f t="shared" ref="AH284:AH347" si="25">IF(K284&lt;4.4,"Compact","Standard")</f>
        <v>Standard</v>
      </c>
      <c r="AI284" s="14">
        <f t="shared" ref="AI284:AI347" si="26">Q284/60</f>
        <v>1.0666666666666667</v>
      </c>
      <c r="AJ284" s="14">
        <f t="shared" ref="AJ284:AJ347" si="27">AI284*$AO$2/1000</f>
        <v>0</v>
      </c>
      <c r="AK284" s="14">
        <f t="shared" ref="AK284:AK347" si="28">AJ284*IF(AH284="Standard",$AO$3,$AO$4)</f>
        <v>0</v>
      </c>
      <c r="AL284" s="68">
        <f t="shared" ref="AL284:AL347" si="29">AK284/P284</f>
        <v>0</v>
      </c>
    </row>
    <row r="285" spans="2:38" x14ac:dyDescent="0.3">
      <c r="B285" s="14">
        <v>2282560</v>
      </c>
      <c r="C285" s="14" t="s">
        <v>15</v>
      </c>
      <c r="D285" s="14" t="s">
        <v>2136</v>
      </c>
      <c r="E285" s="14" t="s">
        <v>2136</v>
      </c>
      <c r="F285" s="14"/>
      <c r="G285" s="69">
        <v>883000000000</v>
      </c>
      <c r="H285" s="14" t="s">
        <v>119</v>
      </c>
      <c r="I285" s="14"/>
      <c r="J285" s="14"/>
      <c r="K285" s="14">
        <v>8.8000000000000007</v>
      </c>
      <c r="L285" s="14">
        <v>45</v>
      </c>
      <c r="M285" s="14">
        <v>29</v>
      </c>
      <c r="N285" s="14">
        <v>32</v>
      </c>
      <c r="O285" s="14">
        <v>3.93</v>
      </c>
      <c r="P285" s="14">
        <v>608</v>
      </c>
      <c r="Q285" s="14">
        <v>67</v>
      </c>
      <c r="R285" s="14" t="s">
        <v>2137</v>
      </c>
      <c r="S285" s="14" t="s">
        <v>2138</v>
      </c>
      <c r="T285" s="14" t="s">
        <v>900</v>
      </c>
      <c r="U285" s="14" t="s">
        <v>915</v>
      </c>
      <c r="V285" s="14"/>
      <c r="W285" s="14"/>
      <c r="X285" s="14"/>
      <c r="Y285" s="14"/>
      <c r="Z285" s="14" t="s">
        <v>912</v>
      </c>
      <c r="AA285" s="14" t="s">
        <v>2139</v>
      </c>
      <c r="AB285" s="67">
        <v>42437</v>
      </c>
      <c r="AC285" s="67">
        <v>42670</v>
      </c>
      <c r="AD285" s="14" t="s">
        <v>1288</v>
      </c>
      <c r="AE285" s="14" t="s">
        <v>2140</v>
      </c>
      <c r="AF285" s="14" t="s">
        <v>915</v>
      </c>
      <c r="AG285" s="14"/>
      <c r="AH285" s="14" t="str">
        <f t="shared" si="25"/>
        <v>Standard</v>
      </c>
      <c r="AI285" s="14">
        <f t="shared" si="26"/>
        <v>1.1166666666666667</v>
      </c>
      <c r="AJ285" s="14">
        <f t="shared" si="27"/>
        <v>0</v>
      </c>
      <c r="AK285" s="14">
        <f t="shared" si="28"/>
        <v>0</v>
      </c>
      <c r="AL285" s="68">
        <f t="shared" si="29"/>
        <v>0</v>
      </c>
    </row>
    <row r="286" spans="2:38" x14ac:dyDescent="0.3">
      <c r="B286" s="14">
        <v>2282562</v>
      </c>
      <c r="C286" s="14" t="s">
        <v>15</v>
      </c>
      <c r="D286" s="14" t="s">
        <v>2141</v>
      </c>
      <c r="E286" s="14" t="s">
        <v>2141</v>
      </c>
      <c r="F286" s="14"/>
      <c r="G286" s="69">
        <v>883000000000</v>
      </c>
      <c r="H286" s="14" t="s">
        <v>119</v>
      </c>
      <c r="I286" s="14"/>
      <c r="J286" s="14"/>
      <c r="K286" s="14">
        <v>7.4</v>
      </c>
      <c r="L286" s="14">
        <v>38</v>
      </c>
      <c r="M286" s="14">
        <v>27</v>
      </c>
      <c r="N286" s="14">
        <v>31</v>
      </c>
      <c r="O286" s="14">
        <v>3.93</v>
      </c>
      <c r="P286" s="14">
        <v>608</v>
      </c>
      <c r="Q286" s="14">
        <v>73</v>
      </c>
      <c r="R286" s="14" t="s">
        <v>2118</v>
      </c>
      <c r="S286" s="14" t="s">
        <v>2012</v>
      </c>
      <c r="T286" s="14" t="s">
        <v>900</v>
      </c>
      <c r="U286" s="14" t="s">
        <v>915</v>
      </c>
      <c r="V286" s="14"/>
      <c r="W286" s="14"/>
      <c r="X286" s="14"/>
      <c r="Y286" s="14"/>
      <c r="Z286" s="14" t="s">
        <v>912</v>
      </c>
      <c r="AA286" s="14" t="s">
        <v>2142</v>
      </c>
      <c r="AB286" s="67">
        <v>42437</v>
      </c>
      <c r="AC286" s="67">
        <v>42670</v>
      </c>
      <c r="AD286" s="14" t="s">
        <v>1288</v>
      </c>
      <c r="AE286" s="14" t="s">
        <v>2143</v>
      </c>
      <c r="AF286" s="14" t="s">
        <v>915</v>
      </c>
      <c r="AG286" s="14"/>
      <c r="AH286" s="14" t="str">
        <f t="shared" si="25"/>
        <v>Standard</v>
      </c>
      <c r="AI286" s="14">
        <f t="shared" si="26"/>
        <v>1.2166666666666666</v>
      </c>
      <c r="AJ286" s="14">
        <f t="shared" si="27"/>
        <v>0</v>
      </c>
      <c r="AK286" s="14">
        <f t="shared" si="28"/>
        <v>0</v>
      </c>
      <c r="AL286" s="68">
        <f t="shared" si="29"/>
        <v>0</v>
      </c>
    </row>
    <row r="287" spans="2:38" x14ac:dyDescent="0.3">
      <c r="B287" s="14">
        <v>2282563</v>
      </c>
      <c r="C287" s="14" t="s">
        <v>15</v>
      </c>
      <c r="D287" s="14" t="s">
        <v>2144</v>
      </c>
      <c r="E287" s="14" t="s">
        <v>2144</v>
      </c>
      <c r="F287" s="14"/>
      <c r="G287" s="69">
        <v>883000000000</v>
      </c>
      <c r="H287" s="14" t="s">
        <v>119</v>
      </c>
      <c r="I287" s="14"/>
      <c r="J287" s="14"/>
      <c r="K287" s="14">
        <v>7.4</v>
      </c>
      <c r="L287" s="14">
        <v>38</v>
      </c>
      <c r="M287" s="14">
        <v>27</v>
      </c>
      <c r="N287" s="14">
        <v>31</v>
      </c>
      <c r="O287" s="14">
        <v>3.93</v>
      </c>
      <c r="P287" s="14">
        <v>608</v>
      </c>
      <c r="Q287" s="14">
        <v>73</v>
      </c>
      <c r="R287" s="14" t="s">
        <v>2118</v>
      </c>
      <c r="S287" s="14" t="s">
        <v>2145</v>
      </c>
      <c r="T287" s="14" t="s">
        <v>900</v>
      </c>
      <c r="U287" s="14" t="s">
        <v>915</v>
      </c>
      <c r="V287" s="14"/>
      <c r="W287" s="14"/>
      <c r="X287" s="14"/>
      <c r="Y287" s="14"/>
      <c r="Z287" s="14" t="s">
        <v>915</v>
      </c>
      <c r="AA287" s="14"/>
      <c r="AB287" s="67">
        <v>42437</v>
      </c>
      <c r="AC287" s="67">
        <v>42670</v>
      </c>
      <c r="AD287" s="14" t="s">
        <v>1288</v>
      </c>
      <c r="AE287" s="14" t="s">
        <v>2146</v>
      </c>
      <c r="AF287" s="14" t="s">
        <v>915</v>
      </c>
      <c r="AG287" s="14"/>
      <c r="AH287" s="14" t="str">
        <f t="shared" si="25"/>
        <v>Standard</v>
      </c>
      <c r="AI287" s="14">
        <f t="shared" si="26"/>
        <v>1.2166666666666666</v>
      </c>
      <c r="AJ287" s="14">
        <f t="shared" si="27"/>
        <v>0</v>
      </c>
      <c r="AK287" s="14">
        <f t="shared" si="28"/>
        <v>0</v>
      </c>
      <c r="AL287" s="68">
        <f t="shared" si="29"/>
        <v>0</v>
      </c>
    </row>
    <row r="288" spans="2:38" x14ac:dyDescent="0.3">
      <c r="B288" s="14">
        <v>2282564</v>
      </c>
      <c r="C288" s="14" t="s">
        <v>15</v>
      </c>
      <c r="D288" s="14" t="s">
        <v>2147</v>
      </c>
      <c r="E288" s="14" t="s">
        <v>2147</v>
      </c>
      <c r="F288" s="14"/>
      <c r="G288" s="69">
        <v>883000000000</v>
      </c>
      <c r="H288" s="14" t="s">
        <v>119</v>
      </c>
      <c r="I288" s="14"/>
      <c r="J288" s="14"/>
      <c r="K288" s="14">
        <v>7.4</v>
      </c>
      <c r="L288" s="14">
        <v>38</v>
      </c>
      <c r="M288" s="14">
        <v>27</v>
      </c>
      <c r="N288" s="14">
        <v>31</v>
      </c>
      <c r="O288" s="14">
        <v>3.93</v>
      </c>
      <c r="P288" s="14">
        <v>608</v>
      </c>
      <c r="Q288" s="14">
        <v>73</v>
      </c>
      <c r="R288" s="14" t="s">
        <v>2118</v>
      </c>
      <c r="S288" s="14" t="s">
        <v>2012</v>
      </c>
      <c r="T288" s="14" t="s">
        <v>900</v>
      </c>
      <c r="U288" s="14" t="s">
        <v>915</v>
      </c>
      <c r="V288" s="14"/>
      <c r="W288" s="14"/>
      <c r="X288" s="14"/>
      <c r="Y288" s="14"/>
      <c r="Z288" s="14" t="s">
        <v>912</v>
      </c>
      <c r="AA288" s="14" t="s">
        <v>2148</v>
      </c>
      <c r="AB288" s="67">
        <v>42437</v>
      </c>
      <c r="AC288" s="67">
        <v>42670</v>
      </c>
      <c r="AD288" s="14" t="s">
        <v>1288</v>
      </c>
      <c r="AE288" s="14" t="s">
        <v>2149</v>
      </c>
      <c r="AF288" s="14" t="s">
        <v>915</v>
      </c>
      <c r="AG288" s="14"/>
      <c r="AH288" s="14" t="str">
        <f t="shared" si="25"/>
        <v>Standard</v>
      </c>
      <c r="AI288" s="14">
        <f t="shared" si="26"/>
        <v>1.2166666666666666</v>
      </c>
      <c r="AJ288" s="14">
        <f t="shared" si="27"/>
        <v>0</v>
      </c>
      <c r="AK288" s="14">
        <f t="shared" si="28"/>
        <v>0</v>
      </c>
      <c r="AL288" s="68">
        <f t="shared" si="29"/>
        <v>0</v>
      </c>
    </row>
    <row r="289" spans="2:38" hidden="1" x14ac:dyDescent="0.3">
      <c r="B289" s="14">
        <v>2290031</v>
      </c>
      <c r="C289" s="14" t="s">
        <v>14</v>
      </c>
      <c r="D289" s="14" t="s">
        <v>2060</v>
      </c>
      <c r="E289" s="14" t="s">
        <v>2060</v>
      </c>
      <c r="F289" s="14"/>
      <c r="G289" s="69">
        <v>887000000000</v>
      </c>
      <c r="H289" s="14" t="s">
        <v>119</v>
      </c>
      <c r="I289" s="14"/>
      <c r="J289" s="14"/>
      <c r="K289" s="14">
        <v>7.4</v>
      </c>
      <c r="L289" s="14">
        <v>42.4</v>
      </c>
      <c r="M289" s="14">
        <v>27</v>
      </c>
      <c r="N289" s="14">
        <v>30.2</v>
      </c>
      <c r="O289" s="14">
        <v>3.94</v>
      </c>
      <c r="P289" s="14">
        <v>607</v>
      </c>
      <c r="Q289" s="14">
        <v>65</v>
      </c>
      <c r="R289" s="14" t="s">
        <v>1735</v>
      </c>
      <c r="S289" s="14" t="s">
        <v>1736</v>
      </c>
      <c r="T289" s="14" t="s">
        <v>900</v>
      </c>
      <c r="U289" s="14" t="s">
        <v>915</v>
      </c>
      <c r="V289" s="14"/>
      <c r="W289" s="14"/>
      <c r="X289" s="14"/>
      <c r="Y289" s="14"/>
      <c r="Z289" s="14" t="s">
        <v>912</v>
      </c>
      <c r="AA289" s="14" t="s">
        <v>2061</v>
      </c>
      <c r="AB289" s="67">
        <v>42765</v>
      </c>
      <c r="AC289" s="67">
        <v>42754</v>
      </c>
      <c r="AD289" s="14" t="s">
        <v>1294</v>
      </c>
      <c r="AE289" s="14" t="s">
        <v>2062</v>
      </c>
      <c r="AF289" s="14" t="s">
        <v>915</v>
      </c>
      <c r="AG289" s="14"/>
      <c r="AH289" s="14" t="str">
        <f t="shared" si="25"/>
        <v>Standard</v>
      </c>
      <c r="AI289" s="14">
        <f t="shared" si="26"/>
        <v>1.0833333333333333</v>
      </c>
      <c r="AJ289" s="14">
        <f t="shared" si="27"/>
        <v>0</v>
      </c>
      <c r="AK289" s="14">
        <f t="shared" si="28"/>
        <v>0</v>
      </c>
      <c r="AL289" s="68">
        <f t="shared" si="29"/>
        <v>0</v>
      </c>
    </row>
    <row r="290" spans="2:38" hidden="1" x14ac:dyDescent="0.3">
      <c r="B290" s="14">
        <v>2290030</v>
      </c>
      <c r="C290" s="14" t="s">
        <v>14</v>
      </c>
      <c r="D290" s="14" t="s">
        <v>2063</v>
      </c>
      <c r="E290" s="14" t="s">
        <v>2063</v>
      </c>
      <c r="F290" s="14"/>
      <c r="G290" s="69">
        <v>887000000000</v>
      </c>
      <c r="H290" s="14" t="s">
        <v>119</v>
      </c>
      <c r="I290" s="14"/>
      <c r="J290" s="14"/>
      <c r="K290" s="14">
        <v>7.4</v>
      </c>
      <c r="L290" s="14">
        <v>42.4</v>
      </c>
      <c r="M290" s="14">
        <v>27</v>
      </c>
      <c r="N290" s="14">
        <v>30.2</v>
      </c>
      <c r="O290" s="14">
        <v>3.94</v>
      </c>
      <c r="P290" s="14">
        <v>607</v>
      </c>
      <c r="Q290" s="14">
        <v>65</v>
      </c>
      <c r="R290" s="14" t="s">
        <v>1735</v>
      </c>
      <c r="S290" s="14" t="s">
        <v>1736</v>
      </c>
      <c r="T290" s="14" t="s">
        <v>900</v>
      </c>
      <c r="U290" s="14" t="s">
        <v>915</v>
      </c>
      <c r="V290" s="14"/>
      <c r="W290" s="14"/>
      <c r="X290" s="14"/>
      <c r="Y290" s="14"/>
      <c r="Z290" s="14" t="s">
        <v>912</v>
      </c>
      <c r="AA290" s="14" t="s">
        <v>2061</v>
      </c>
      <c r="AB290" s="67">
        <v>42765</v>
      </c>
      <c r="AC290" s="67">
        <v>42754</v>
      </c>
      <c r="AD290" s="14" t="s">
        <v>1294</v>
      </c>
      <c r="AE290" s="14" t="s">
        <v>2064</v>
      </c>
      <c r="AF290" s="14" t="s">
        <v>915</v>
      </c>
      <c r="AG290" s="14"/>
      <c r="AH290" s="14" t="str">
        <f t="shared" si="25"/>
        <v>Standard</v>
      </c>
      <c r="AI290" s="14">
        <f t="shared" si="26"/>
        <v>1.0833333333333333</v>
      </c>
      <c r="AJ290" s="14">
        <f t="shared" si="27"/>
        <v>0</v>
      </c>
      <c r="AK290" s="14">
        <f t="shared" si="28"/>
        <v>0</v>
      </c>
      <c r="AL290" s="68">
        <f t="shared" si="29"/>
        <v>0</v>
      </c>
    </row>
    <row r="291" spans="2:38" hidden="1" x14ac:dyDescent="0.3">
      <c r="B291" s="14">
        <v>2290029</v>
      </c>
      <c r="C291" s="14" t="s">
        <v>14</v>
      </c>
      <c r="D291" s="14" t="s">
        <v>2065</v>
      </c>
      <c r="E291" s="14" t="s">
        <v>2065</v>
      </c>
      <c r="F291" s="14"/>
      <c r="G291" s="69">
        <v>887000000000</v>
      </c>
      <c r="H291" s="14" t="s">
        <v>119</v>
      </c>
      <c r="I291" s="14"/>
      <c r="J291" s="14"/>
      <c r="K291" s="14">
        <v>7.4</v>
      </c>
      <c r="L291" s="14">
        <v>42.4</v>
      </c>
      <c r="M291" s="14">
        <v>27</v>
      </c>
      <c r="N291" s="14">
        <v>30.2</v>
      </c>
      <c r="O291" s="14">
        <v>3.94</v>
      </c>
      <c r="P291" s="14">
        <v>607</v>
      </c>
      <c r="Q291" s="14">
        <v>65</v>
      </c>
      <c r="R291" s="14" t="s">
        <v>1735</v>
      </c>
      <c r="S291" s="14" t="s">
        <v>1736</v>
      </c>
      <c r="T291" s="14" t="s">
        <v>900</v>
      </c>
      <c r="U291" s="14" t="s">
        <v>915</v>
      </c>
      <c r="V291" s="14"/>
      <c r="W291" s="14"/>
      <c r="X291" s="14"/>
      <c r="Y291" s="14"/>
      <c r="Z291" s="14" t="s">
        <v>912</v>
      </c>
      <c r="AA291" s="14" t="s">
        <v>2061</v>
      </c>
      <c r="AB291" s="67">
        <v>42765</v>
      </c>
      <c r="AC291" s="67">
        <v>42754</v>
      </c>
      <c r="AD291" s="14" t="s">
        <v>1294</v>
      </c>
      <c r="AE291" s="14" t="s">
        <v>2066</v>
      </c>
      <c r="AF291" s="14" t="s">
        <v>915</v>
      </c>
      <c r="AG291" s="14"/>
      <c r="AH291" s="14" t="str">
        <f t="shared" si="25"/>
        <v>Standard</v>
      </c>
      <c r="AI291" s="14">
        <f t="shared" si="26"/>
        <v>1.0833333333333333</v>
      </c>
      <c r="AJ291" s="14">
        <f t="shared" si="27"/>
        <v>0</v>
      </c>
      <c r="AK291" s="14">
        <f t="shared" si="28"/>
        <v>0</v>
      </c>
      <c r="AL291" s="68">
        <f t="shared" si="29"/>
        <v>0</v>
      </c>
    </row>
    <row r="292" spans="2:38" hidden="1" x14ac:dyDescent="0.3">
      <c r="B292" s="14">
        <v>2339076</v>
      </c>
      <c r="C292" s="14" t="s">
        <v>14</v>
      </c>
      <c r="D292" s="14" t="s">
        <v>2067</v>
      </c>
      <c r="E292" s="14" t="s">
        <v>2067</v>
      </c>
      <c r="F292" s="14"/>
      <c r="G292" s="69">
        <v>887000000000</v>
      </c>
      <c r="H292" s="14" t="s">
        <v>119</v>
      </c>
      <c r="I292" s="14"/>
      <c r="J292" s="14"/>
      <c r="K292" s="14">
        <v>7.4</v>
      </c>
      <c r="L292" s="14">
        <v>38.700000000000003</v>
      </c>
      <c r="M292" s="14">
        <v>27</v>
      </c>
      <c r="N292" s="14">
        <v>32.6</v>
      </c>
      <c r="O292" s="14">
        <v>3.93</v>
      </c>
      <c r="P292" s="14">
        <v>608</v>
      </c>
      <c r="Q292" s="14">
        <v>72</v>
      </c>
      <c r="R292" s="14" t="s">
        <v>2068</v>
      </c>
      <c r="S292" s="14" t="s">
        <v>2069</v>
      </c>
      <c r="T292" s="14" t="s">
        <v>900</v>
      </c>
      <c r="U292" s="14" t="s">
        <v>915</v>
      </c>
      <c r="V292" s="14"/>
      <c r="W292" s="14"/>
      <c r="X292" s="14"/>
      <c r="Y292" s="14"/>
      <c r="Z292" s="14" t="s">
        <v>915</v>
      </c>
      <c r="AA292" s="14"/>
      <c r="AB292" s="67">
        <v>43658</v>
      </c>
      <c r="AC292" s="67">
        <v>43614</v>
      </c>
      <c r="AD292" s="14" t="s">
        <v>1294</v>
      </c>
      <c r="AE292" s="14" t="s">
        <v>2070</v>
      </c>
      <c r="AF292" s="14" t="s">
        <v>915</v>
      </c>
      <c r="AG292" s="14"/>
      <c r="AH292" s="14" t="str">
        <f t="shared" si="25"/>
        <v>Standard</v>
      </c>
      <c r="AI292" s="14">
        <f t="shared" si="26"/>
        <v>1.2</v>
      </c>
      <c r="AJ292" s="14">
        <f t="shared" si="27"/>
        <v>0</v>
      </c>
      <c r="AK292" s="14">
        <f t="shared" si="28"/>
        <v>0</v>
      </c>
      <c r="AL292" s="68">
        <f t="shared" si="29"/>
        <v>0</v>
      </c>
    </row>
    <row r="293" spans="2:38" hidden="1" x14ac:dyDescent="0.3">
      <c r="B293" s="14">
        <v>2339075</v>
      </c>
      <c r="C293" s="14" t="s">
        <v>14</v>
      </c>
      <c r="D293" s="14" t="s">
        <v>2071</v>
      </c>
      <c r="E293" s="14" t="s">
        <v>2071</v>
      </c>
      <c r="F293" s="14"/>
      <c r="G293" s="69">
        <v>887000000000</v>
      </c>
      <c r="H293" s="14" t="s">
        <v>119</v>
      </c>
      <c r="I293" s="14"/>
      <c r="J293" s="14"/>
      <c r="K293" s="14">
        <v>7.4</v>
      </c>
      <c r="L293" s="14">
        <v>38.700000000000003</v>
      </c>
      <c r="M293" s="14">
        <v>27</v>
      </c>
      <c r="N293" s="14">
        <v>32.6</v>
      </c>
      <c r="O293" s="14">
        <v>3.93</v>
      </c>
      <c r="P293" s="14">
        <v>608</v>
      </c>
      <c r="Q293" s="14">
        <v>72</v>
      </c>
      <c r="R293" s="14" t="s">
        <v>2068</v>
      </c>
      <c r="S293" s="14" t="s">
        <v>2069</v>
      </c>
      <c r="T293" s="14" t="s">
        <v>900</v>
      </c>
      <c r="U293" s="14" t="s">
        <v>915</v>
      </c>
      <c r="V293" s="14"/>
      <c r="W293" s="14"/>
      <c r="X293" s="14"/>
      <c r="Y293" s="14"/>
      <c r="Z293" s="14" t="s">
        <v>915</v>
      </c>
      <c r="AA293" s="14"/>
      <c r="AB293" s="67">
        <v>43651</v>
      </c>
      <c r="AC293" s="67">
        <v>43614</v>
      </c>
      <c r="AD293" s="14" t="s">
        <v>1294</v>
      </c>
      <c r="AE293" s="14" t="s">
        <v>2072</v>
      </c>
      <c r="AF293" s="14" t="s">
        <v>915</v>
      </c>
      <c r="AG293" s="14"/>
      <c r="AH293" s="14" t="str">
        <f t="shared" si="25"/>
        <v>Standard</v>
      </c>
      <c r="AI293" s="14">
        <f t="shared" si="26"/>
        <v>1.2</v>
      </c>
      <c r="AJ293" s="14">
        <f t="shared" si="27"/>
        <v>0</v>
      </c>
      <c r="AK293" s="14">
        <f t="shared" si="28"/>
        <v>0</v>
      </c>
      <c r="AL293" s="68">
        <f t="shared" si="29"/>
        <v>0</v>
      </c>
    </row>
    <row r="294" spans="2:38" hidden="1" x14ac:dyDescent="0.3">
      <c r="B294" s="14">
        <v>2290028</v>
      </c>
      <c r="C294" s="14" t="s">
        <v>14</v>
      </c>
      <c r="D294" s="14" t="s">
        <v>2073</v>
      </c>
      <c r="E294" s="14" t="s">
        <v>2073</v>
      </c>
      <c r="F294" s="14"/>
      <c r="G294" s="69">
        <v>887000000000</v>
      </c>
      <c r="H294" s="14" t="s">
        <v>119</v>
      </c>
      <c r="I294" s="14"/>
      <c r="J294" s="14"/>
      <c r="K294" s="14">
        <v>7.5</v>
      </c>
      <c r="L294" s="14">
        <v>38.700000000000003</v>
      </c>
      <c r="M294" s="14">
        <v>27</v>
      </c>
      <c r="N294" s="14">
        <v>32</v>
      </c>
      <c r="O294" s="14">
        <v>3.94</v>
      </c>
      <c r="P294" s="14">
        <v>607</v>
      </c>
      <c r="Q294" s="14">
        <v>65</v>
      </c>
      <c r="R294" s="14" t="s">
        <v>1735</v>
      </c>
      <c r="S294" s="14" t="s">
        <v>1736</v>
      </c>
      <c r="T294" s="14" t="s">
        <v>900</v>
      </c>
      <c r="U294" s="14" t="s">
        <v>915</v>
      </c>
      <c r="V294" s="14"/>
      <c r="W294" s="14"/>
      <c r="X294" s="14"/>
      <c r="Y294" s="14"/>
      <c r="Z294" s="14" t="s">
        <v>912</v>
      </c>
      <c r="AA294" s="14" t="s">
        <v>1998</v>
      </c>
      <c r="AB294" s="67">
        <v>42765</v>
      </c>
      <c r="AC294" s="67">
        <v>42752</v>
      </c>
      <c r="AD294" s="14" t="s">
        <v>1294</v>
      </c>
      <c r="AE294" s="14" t="s">
        <v>2074</v>
      </c>
      <c r="AF294" s="14" t="s">
        <v>915</v>
      </c>
      <c r="AG294" s="14"/>
      <c r="AH294" s="14" t="str">
        <f t="shared" si="25"/>
        <v>Standard</v>
      </c>
      <c r="AI294" s="14">
        <f t="shared" si="26"/>
        <v>1.0833333333333333</v>
      </c>
      <c r="AJ294" s="14">
        <f t="shared" si="27"/>
        <v>0</v>
      </c>
      <c r="AK294" s="14">
        <f t="shared" si="28"/>
        <v>0</v>
      </c>
      <c r="AL294" s="68">
        <f t="shared" si="29"/>
        <v>0</v>
      </c>
    </row>
    <row r="295" spans="2:38" hidden="1" x14ac:dyDescent="0.3">
      <c r="B295" s="14">
        <v>2290027</v>
      </c>
      <c r="C295" s="14" t="s">
        <v>14</v>
      </c>
      <c r="D295" s="14" t="s">
        <v>2075</v>
      </c>
      <c r="E295" s="14" t="s">
        <v>2075</v>
      </c>
      <c r="F295" s="14"/>
      <c r="G295" s="69">
        <v>887000000000</v>
      </c>
      <c r="H295" s="14" t="s">
        <v>119</v>
      </c>
      <c r="I295" s="14"/>
      <c r="J295" s="14"/>
      <c r="K295" s="14">
        <v>7.5</v>
      </c>
      <c r="L295" s="14">
        <v>38.700000000000003</v>
      </c>
      <c r="M295" s="14">
        <v>27</v>
      </c>
      <c r="N295" s="14">
        <v>32</v>
      </c>
      <c r="O295" s="14">
        <v>3.94</v>
      </c>
      <c r="P295" s="14">
        <v>607</v>
      </c>
      <c r="Q295" s="14">
        <v>65</v>
      </c>
      <c r="R295" s="14" t="s">
        <v>1735</v>
      </c>
      <c r="S295" s="14" t="s">
        <v>1736</v>
      </c>
      <c r="T295" s="14" t="s">
        <v>900</v>
      </c>
      <c r="U295" s="14" t="s">
        <v>915</v>
      </c>
      <c r="V295" s="14"/>
      <c r="W295" s="14"/>
      <c r="X295" s="14"/>
      <c r="Y295" s="14"/>
      <c r="Z295" s="14" t="s">
        <v>912</v>
      </c>
      <c r="AA295" s="14" t="s">
        <v>1998</v>
      </c>
      <c r="AB295" s="67">
        <v>42765</v>
      </c>
      <c r="AC295" s="67">
        <v>42752</v>
      </c>
      <c r="AD295" s="14" t="s">
        <v>1294</v>
      </c>
      <c r="AE295" s="14" t="s">
        <v>2076</v>
      </c>
      <c r="AF295" s="14" t="s">
        <v>915</v>
      </c>
      <c r="AG295" s="14"/>
      <c r="AH295" s="14" t="str">
        <f t="shared" si="25"/>
        <v>Standard</v>
      </c>
      <c r="AI295" s="14">
        <f t="shared" si="26"/>
        <v>1.0833333333333333</v>
      </c>
      <c r="AJ295" s="14">
        <f t="shared" si="27"/>
        <v>0</v>
      </c>
      <c r="AK295" s="14">
        <f t="shared" si="28"/>
        <v>0</v>
      </c>
      <c r="AL295" s="68">
        <f t="shared" si="29"/>
        <v>0</v>
      </c>
    </row>
    <row r="296" spans="2:38" hidden="1" x14ac:dyDescent="0.3">
      <c r="B296" s="14">
        <v>2290032</v>
      </c>
      <c r="C296" s="14" t="s">
        <v>14</v>
      </c>
      <c r="D296" s="14" t="s">
        <v>2077</v>
      </c>
      <c r="E296" s="14" t="s">
        <v>2077</v>
      </c>
      <c r="F296" s="14"/>
      <c r="G296" s="69">
        <v>887000000000</v>
      </c>
      <c r="H296" s="14" t="s">
        <v>1305</v>
      </c>
      <c r="I296" s="14"/>
      <c r="J296" s="14"/>
      <c r="K296" s="14">
        <v>7.5</v>
      </c>
      <c r="L296" s="14">
        <v>38.700000000000003</v>
      </c>
      <c r="M296" s="14">
        <v>27</v>
      </c>
      <c r="N296" s="14">
        <v>32</v>
      </c>
      <c r="O296" s="14">
        <v>3.49</v>
      </c>
      <c r="P296" s="14">
        <v>685</v>
      </c>
      <c r="Q296" s="14">
        <v>64</v>
      </c>
      <c r="R296" s="14" t="s">
        <v>1735</v>
      </c>
      <c r="S296" s="14" t="s">
        <v>1736</v>
      </c>
      <c r="T296" s="14" t="s">
        <v>900</v>
      </c>
      <c r="U296" s="14" t="s">
        <v>915</v>
      </c>
      <c r="V296" s="14"/>
      <c r="W296" s="14"/>
      <c r="X296" s="14"/>
      <c r="Y296" s="14"/>
      <c r="Z296" s="14" t="s">
        <v>912</v>
      </c>
      <c r="AA296" s="14" t="s">
        <v>1998</v>
      </c>
      <c r="AB296" s="67">
        <v>42765</v>
      </c>
      <c r="AC296" s="67">
        <v>42752</v>
      </c>
      <c r="AD296" s="14" t="s">
        <v>1294</v>
      </c>
      <c r="AE296" s="14" t="s">
        <v>2078</v>
      </c>
      <c r="AF296" s="14" t="s">
        <v>915</v>
      </c>
      <c r="AG296" s="14"/>
      <c r="AH296" s="14" t="str">
        <f t="shared" si="25"/>
        <v>Standard</v>
      </c>
      <c r="AI296" s="14">
        <f t="shared" si="26"/>
        <v>1.0666666666666667</v>
      </c>
      <c r="AJ296" s="14">
        <f t="shared" si="27"/>
        <v>0</v>
      </c>
      <c r="AK296" s="14">
        <f t="shared" si="28"/>
        <v>0</v>
      </c>
      <c r="AL296" s="68">
        <f t="shared" si="29"/>
        <v>0</v>
      </c>
    </row>
    <row r="297" spans="2:38" hidden="1" x14ac:dyDescent="0.3">
      <c r="B297" s="14">
        <v>2334001</v>
      </c>
      <c r="C297" s="14" t="s">
        <v>14</v>
      </c>
      <c r="D297" s="14" t="s">
        <v>2079</v>
      </c>
      <c r="E297" s="14" t="s">
        <v>2079</v>
      </c>
      <c r="F297" s="14"/>
      <c r="G297" s="69">
        <v>887000000000</v>
      </c>
      <c r="H297" s="14" t="s">
        <v>1305</v>
      </c>
      <c r="I297" s="14"/>
      <c r="J297" s="14"/>
      <c r="K297" s="14">
        <v>7.5</v>
      </c>
      <c r="L297" s="14">
        <v>38.700000000000003</v>
      </c>
      <c r="M297" s="14">
        <v>27</v>
      </c>
      <c r="N297" s="14">
        <v>32.6</v>
      </c>
      <c r="O297" s="14">
        <v>3.48</v>
      </c>
      <c r="P297" s="14">
        <v>687</v>
      </c>
      <c r="Q297" s="14">
        <v>70</v>
      </c>
      <c r="R297" s="14" t="s">
        <v>2080</v>
      </c>
      <c r="S297" s="14" t="s">
        <v>1388</v>
      </c>
      <c r="T297" s="14" t="s">
        <v>900</v>
      </c>
      <c r="U297" s="14" t="s">
        <v>915</v>
      </c>
      <c r="V297" s="14"/>
      <c r="W297" s="14"/>
      <c r="X297" s="14"/>
      <c r="Y297" s="14"/>
      <c r="Z297" s="14" t="s">
        <v>912</v>
      </c>
      <c r="AA297" s="14" t="s">
        <v>2006</v>
      </c>
      <c r="AB297" s="67">
        <v>43497</v>
      </c>
      <c r="AC297" s="67">
        <v>43486</v>
      </c>
      <c r="AD297" s="14" t="s">
        <v>1294</v>
      </c>
      <c r="AE297" s="14" t="s">
        <v>2081</v>
      </c>
      <c r="AF297" s="14" t="s">
        <v>915</v>
      </c>
      <c r="AG297" s="14"/>
      <c r="AH297" s="14" t="str">
        <f t="shared" si="25"/>
        <v>Standard</v>
      </c>
      <c r="AI297" s="14">
        <f t="shared" si="26"/>
        <v>1.1666666666666667</v>
      </c>
      <c r="AJ297" s="14">
        <f t="shared" si="27"/>
        <v>0</v>
      </c>
      <c r="AK297" s="14">
        <f t="shared" si="28"/>
        <v>0</v>
      </c>
      <c r="AL297" s="68">
        <f t="shared" si="29"/>
        <v>0</v>
      </c>
    </row>
    <row r="298" spans="2:38" hidden="1" x14ac:dyDescent="0.3">
      <c r="B298" s="14">
        <v>2339825</v>
      </c>
      <c r="C298" s="14" t="s">
        <v>14</v>
      </c>
      <c r="D298" s="14" t="s">
        <v>2082</v>
      </c>
      <c r="E298" s="14" t="s">
        <v>2082</v>
      </c>
      <c r="F298" s="14"/>
      <c r="G298" s="69">
        <v>887000000000</v>
      </c>
      <c r="H298" s="14" t="s">
        <v>1305</v>
      </c>
      <c r="I298" s="14"/>
      <c r="J298" s="14"/>
      <c r="K298" s="14">
        <v>7.5</v>
      </c>
      <c r="L298" s="14">
        <v>38.700000000000003</v>
      </c>
      <c r="M298" s="14">
        <v>27</v>
      </c>
      <c r="N298" s="14">
        <v>32.6</v>
      </c>
      <c r="O298" s="14">
        <v>3.48</v>
      </c>
      <c r="P298" s="14">
        <v>687</v>
      </c>
      <c r="Q298" s="14">
        <v>70</v>
      </c>
      <c r="R298" s="14" t="s">
        <v>2080</v>
      </c>
      <c r="S298" s="14" t="s">
        <v>1388</v>
      </c>
      <c r="T298" s="14" t="s">
        <v>900</v>
      </c>
      <c r="U298" s="14" t="s">
        <v>915</v>
      </c>
      <c r="V298" s="14"/>
      <c r="W298" s="14"/>
      <c r="X298" s="14"/>
      <c r="Y298" s="14"/>
      <c r="Z298" s="14" t="s">
        <v>912</v>
      </c>
      <c r="AA298" s="14" t="s">
        <v>2008</v>
      </c>
      <c r="AB298" s="67">
        <v>43666</v>
      </c>
      <c r="AC298" s="67">
        <v>43616</v>
      </c>
      <c r="AD298" s="14" t="s">
        <v>1294</v>
      </c>
      <c r="AE298" s="14" t="s">
        <v>2083</v>
      </c>
      <c r="AF298" s="14" t="s">
        <v>915</v>
      </c>
      <c r="AG298" s="14"/>
      <c r="AH298" s="14" t="str">
        <f t="shared" si="25"/>
        <v>Standard</v>
      </c>
      <c r="AI298" s="14">
        <f t="shared" si="26"/>
        <v>1.1666666666666667</v>
      </c>
      <c r="AJ298" s="14">
        <f t="shared" si="27"/>
        <v>0</v>
      </c>
      <c r="AK298" s="14">
        <f t="shared" si="28"/>
        <v>0</v>
      </c>
      <c r="AL298" s="68">
        <f t="shared" si="29"/>
        <v>0</v>
      </c>
    </row>
    <row r="299" spans="2:38" hidden="1" x14ac:dyDescent="0.3">
      <c r="B299" s="14">
        <v>2290037</v>
      </c>
      <c r="C299" s="14" t="s">
        <v>14</v>
      </c>
      <c r="D299" s="14" t="s">
        <v>2084</v>
      </c>
      <c r="E299" s="14" t="s">
        <v>2084</v>
      </c>
      <c r="F299" s="14"/>
      <c r="G299" s="69">
        <v>887000000000</v>
      </c>
      <c r="H299" s="14" t="s">
        <v>1305</v>
      </c>
      <c r="I299" s="14"/>
      <c r="J299" s="14"/>
      <c r="K299" s="14">
        <v>7.4</v>
      </c>
      <c r="L299" s="14">
        <v>42.4</v>
      </c>
      <c r="M299" s="14">
        <v>27</v>
      </c>
      <c r="N299" s="14">
        <v>30.2</v>
      </c>
      <c r="O299" s="14">
        <v>3.49</v>
      </c>
      <c r="P299" s="14">
        <v>685</v>
      </c>
      <c r="Q299" s="14">
        <v>65</v>
      </c>
      <c r="R299" s="14" t="s">
        <v>1735</v>
      </c>
      <c r="S299" s="14" t="s">
        <v>1736</v>
      </c>
      <c r="T299" s="14" t="s">
        <v>900</v>
      </c>
      <c r="U299" s="14" t="s">
        <v>915</v>
      </c>
      <c r="V299" s="14"/>
      <c r="W299" s="14"/>
      <c r="X299" s="14"/>
      <c r="Y299" s="14"/>
      <c r="Z299" s="14" t="s">
        <v>912</v>
      </c>
      <c r="AA299" s="14" t="s">
        <v>2061</v>
      </c>
      <c r="AB299" s="67">
        <v>42765</v>
      </c>
      <c r="AC299" s="67">
        <v>42754</v>
      </c>
      <c r="AD299" s="14" t="s">
        <v>1294</v>
      </c>
      <c r="AE299" s="14" t="s">
        <v>2085</v>
      </c>
      <c r="AF299" s="14" t="s">
        <v>915</v>
      </c>
      <c r="AG299" s="14"/>
      <c r="AH299" s="14" t="str">
        <f t="shared" si="25"/>
        <v>Standard</v>
      </c>
      <c r="AI299" s="14">
        <f t="shared" si="26"/>
        <v>1.0833333333333333</v>
      </c>
      <c r="AJ299" s="14">
        <f t="shared" si="27"/>
        <v>0</v>
      </c>
      <c r="AK299" s="14">
        <f t="shared" si="28"/>
        <v>0</v>
      </c>
      <c r="AL299" s="68">
        <f t="shared" si="29"/>
        <v>0</v>
      </c>
    </row>
    <row r="300" spans="2:38" hidden="1" x14ac:dyDescent="0.3">
      <c r="B300" s="14">
        <v>2290036</v>
      </c>
      <c r="C300" s="14" t="s">
        <v>14</v>
      </c>
      <c r="D300" s="14" t="s">
        <v>2086</v>
      </c>
      <c r="E300" s="14" t="s">
        <v>2086</v>
      </c>
      <c r="F300" s="14"/>
      <c r="G300" s="69">
        <v>887000000000</v>
      </c>
      <c r="H300" s="14" t="s">
        <v>1305</v>
      </c>
      <c r="I300" s="14"/>
      <c r="J300" s="14"/>
      <c r="K300" s="14">
        <v>7.4</v>
      </c>
      <c r="L300" s="14">
        <v>42.4</v>
      </c>
      <c r="M300" s="14">
        <v>27</v>
      </c>
      <c r="N300" s="14">
        <v>30.2</v>
      </c>
      <c r="O300" s="14">
        <v>3.49</v>
      </c>
      <c r="P300" s="14">
        <v>685</v>
      </c>
      <c r="Q300" s="14">
        <v>65</v>
      </c>
      <c r="R300" s="14" t="s">
        <v>1735</v>
      </c>
      <c r="S300" s="14" t="s">
        <v>1736</v>
      </c>
      <c r="T300" s="14" t="s">
        <v>900</v>
      </c>
      <c r="U300" s="14" t="s">
        <v>915</v>
      </c>
      <c r="V300" s="14"/>
      <c r="W300" s="14"/>
      <c r="X300" s="14"/>
      <c r="Y300" s="14"/>
      <c r="Z300" s="14" t="s">
        <v>912</v>
      </c>
      <c r="AA300" s="14" t="s">
        <v>2061</v>
      </c>
      <c r="AB300" s="67">
        <v>42765</v>
      </c>
      <c r="AC300" s="67">
        <v>42754</v>
      </c>
      <c r="AD300" s="14" t="s">
        <v>1294</v>
      </c>
      <c r="AE300" s="14" t="s">
        <v>2087</v>
      </c>
      <c r="AF300" s="14" t="s">
        <v>915</v>
      </c>
      <c r="AG300" s="14"/>
      <c r="AH300" s="14" t="str">
        <f t="shared" si="25"/>
        <v>Standard</v>
      </c>
      <c r="AI300" s="14">
        <f t="shared" si="26"/>
        <v>1.0833333333333333</v>
      </c>
      <c r="AJ300" s="14">
        <f t="shared" si="27"/>
        <v>0</v>
      </c>
      <c r="AK300" s="14">
        <f t="shared" si="28"/>
        <v>0</v>
      </c>
      <c r="AL300" s="68">
        <f t="shared" si="29"/>
        <v>0</v>
      </c>
    </row>
    <row r="301" spans="2:38" hidden="1" x14ac:dyDescent="0.3">
      <c r="B301" s="14">
        <v>2290035</v>
      </c>
      <c r="C301" s="14" t="s">
        <v>14</v>
      </c>
      <c r="D301" s="14" t="s">
        <v>2088</v>
      </c>
      <c r="E301" s="14" t="s">
        <v>2088</v>
      </c>
      <c r="F301" s="14"/>
      <c r="G301" s="69">
        <v>887000000000</v>
      </c>
      <c r="H301" s="14" t="s">
        <v>1305</v>
      </c>
      <c r="I301" s="14"/>
      <c r="J301" s="14"/>
      <c r="K301" s="14">
        <v>7.4</v>
      </c>
      <c r="L301" s="14">
        <v>42.4</v>
      </c>
      <c r="M301" s="14">
        <v>27</v>
      </c>
      <c r="N301" s="14">
        <v>30.2</v>
      </c>
      <c r="O301" s="14">
        <v>3.49</v>
      </c>
      <c r="P301" s="14">
        <v>685</v>
      </c>
      <c r="Q301" s="14">
        <v>65</v>
      </c>
      <c r="R301" s="14" t="s">
        <v>1735</v>
      </c>
      <c r="S301" s="14" t="s">
        <v>1736</v>
      </c>
      <c r="T301" s="14" t="s">
        <v>900</v>
      </c>
      <c r="U301" s="14" t="s">
        <v>915</v>
      </c>
      <c r="V301" s="14"/>
      <c r="W301" s="14"/>
      <c r="X301" s="14"/>
      <c r="Y301" s="14"/>
      <c r="Z301" s="14" t="s">
        <v>912</v>
      </c>
      <c r="AA301" s="14" t="s">
        <v>2061</v>
      </c>
      <c r="AB301" s="67">
        <v>42765</v>
      </c>
      <c r="AC301" s="67">
        <v>42754</v>
      </c>
      <c r="AD301" s="14" t="s">
        <v>1294</v>
      </c>
      <c r="AE301" s="14" t="s">
        <v>2089</v>
      </c>
      <c r="AF301" s="14" t="s">
        <v>915</v>
      </c>
      <c r="AG301" s="14"/>
      <c r="AH301" s="14" t="str">
        <f t="shared" si="25"/>
        <v>Standard</v>
      </c>
      <c r="AI301" s="14">
        <f t="shared" si="26"/>
        <v>1.0833333333333333</v>
      </c>
      <c r="AJ301" s="14">
        <f t="shared" si="27"/>
        <v>0</v>
      </c>
      <c r="AK301" s="14">
        <f t="shared" si="28"/>
        <v>0</v>
      </c>
      <c r="AL301" s="68">
        <f t="shared" si="29"/>
        <v>0</v>
      </c>
    </row>
    <row r="302" spans="2:38" hidden="1" x14ac:dyDescent="0.3">
      <c r="B302" s="14">
        <v>2339078</v>
      </c>
      <c r="C302" s="14" t="s">
        <v>14</v>
      </c>
      <c r="D302" s="14" t="s">
        <v>2090</v>
      </c>
      <c r="E302" s="14" t="s">
        <v>2090</v>
      </c>
      <c r="F302" s="14"/>
      <c r="G302" s="69">
        <v>887000000000</v>
      </c>
      <c r="H302" s="14" t="s">
        <v>1305</v>
      </c>
      <c r="I302" s="14"/>
      <c r="J302" s="14"/>
      <c r="K302" s="14">
        <v>7.4</v>
      </c>
      <c r="L302" s="14">
        <v>38.700000000000003</v>
      </c>
      <c r="M302" s="14">
        <v>27</v>
      </c>
      <c r="N302" s="14">
        <v>32.6</v>
      </c>
      <c r="O302" s="14">
        <v>3.48</v>
      </c>
      <c r="P302" s="14">
        <v>687</v>
      </c>
      <c r="Q302" s="14">
        <v>70</v>
      </c>
      <c r="R302" s="14" t="s">
        <v>2091</v>
      </c>
      <c r="S302" s="14" t="s">
        <v>2069</v>
      </c>
      <c r="T302" s="14" t="s">
        <v>900</v>
      </c>
      <c r="U302" s="14" t="s">
        <v>915</v>
      </c>
      <c r="V302" s="14"/>
      <c r="W302" s="14"/>
      <c r="X302" s="14"/>
      <c r="Y302" s="14"/>
      <c r="Z302" s="14" t="s">
        <v>915</v>
      </c>
      <c r="AA302" s="14"/>
      <c r="AB302" s="67">
        <v>43658</v>
      </c>
      <c r="AC302" s="67">
        <v>43614</v>
      </c>
      <c r="AD302" s="14" t="s">
        <v>1294</v>
      </c>
      <c r="AE302" s="14" t="s">
        <v>2092</v>
      </c>
      <c r="AF302" s="14" t="s">
        <v>915</v>
      </c>
      <c r="AG302" s="14"/>
      <c r="AH302" s="14" t="str">
        <f t="shared" si="25"/>
        <v>Standard</v>
      </c>
      <c r="AI302" s="14">
        <f t="shared" si="26"/>
        <v>1.1666666666666667</v>
      </c>
      <c r="AJ302" s="14">
        <f t="shared" si="27"/>
        <v>0</v>
      </c>
      <c r="AK302" s="14">
        <f t="shared" si="28"/>
        <v>0</v>
      </c>
      <c r="AL302" s="68">
        <f t="shared" si="29"/>
        <v>0</v>
      </c>
    </row>
    <row r="303" spans="2:38" hidden="1" x14ac:dyDescent="0.3">
      <c r="B303" s="14">
        <v>2339077</v>
      </c>
      <c r="C303" s="14" t="s">
        <v>14</v>
      </c>
      <c r="D303" s="14" t="s">
        <v>2093</v>
      </c>
      <c r="E303" s="14" t="s">
        <v>2093</v>
      </c>
      <c r="F303" s="14"/>
      <c r="G303" s="69">
        <v>887000000000</v>
      </c>
      <c r="H303" s="14" t="s">
        <v>1305</v>
      </c>
      <c r="I303" s="14"/>
      <c r="J303" s="14"/>
      <c r="K303" s="14">
        <v>7.4</v>
      </c>
      <c r="L303" s="14">
        <v>38.700000000000003</v>
      </c>
      <c r="M303" s="14">
        <v>27</v>
      </c>
      <c r="N303" s="14">
        <v>32.6</v>
      </c>
      <c r="O303" s="14">
        <v>3.48</v>
      </c>
      <c r="P303" s="14">
        <v>687</v>
      </c>
      <c r="Q303" s="14">
        <v>70</v>
      </c>
      <c r="R303" s="14" t="s">
        <v>2091</v>
      </c>
      <c r="S303" s="14" t="s">
        <v>2069</v>
      </c>
      <c r="T303" s="14" t="s">
        <v>900</v>
      </c>
      <c r="U303" s="14" t="s">
        <v>915</v>
      </c>
      <c r="V303" s="14"/>
      <c r="W303" s="14"/>
      <c r="X303" s="14"/>
      <c r="Y303" s="14"/>
      <c r="Z303" s="14" t="s">
        <v>915</v>
      </c>
      <c r="AA303" s="14"/>
      <c r="AB303" s="67">
        <v>43651</v>
      </c>
      <c r="AC303" s="67">
        <v>43614</v>
      </c>
      <c r="AD303" s="14" t="s">
        <v>1294</v>
      </c>
      <c r="AE303" s="14" t="s">
        <v>2094</v>
      </c>
      <c r="AF303" s="14" t="s">
        <v>915</v>
      </c>
      <c r="AG303" s="14"/>
      <c r="AH303" s="14" t="str">
        <f t="shared" si="25"/>
        <v>Standard</v>
      </c>
      <c r="AI303" s="14">
        <f t="shared" si="26"/>
        <v>1.1666666666666667</v>
      </c>
      <c r="AJ303" s="14">
        <f t="shared" si="27"/>
        <v>0</v>
      </c>
      <c r="AK303" s="14">
        <f t="shared" si="28"/>
        <v>0</v>
      </c>
      <c r="AL303" s="68">
        <f t="shared" si="29"/>
        <v>0</v>
      </c>
    </row>
    <row r="304" spans="2:38" hidden="1" x14ac:dyDescent="0.3">
      <c r="B304" s="14">
        <v>2290034</v>
      </c>
      <c r="C304" s="14" t="s">
        <v>14</v>
      </c>
      <c r="D304" s="14" t="s">
        <v>2095</v>
      </c>
      <c r="E304" s="14" t="s">
        <v>2095</v>
      </c>
      <c r="F304" s="14"/>
      <c r="G304" s="69">
        <v>887000000000</v>
      </c>
      <c r="H304" s="14" t="s">
        <v>1305</v>
      </c>
      <c r="I304" s="14"/>
      <c r="J304" s="14"/>
      <c r="K304" s="14">
        <v>7.5</v>
      </c>
      <c r="L304" s="14">
        <v>38.700000000000003</v>
      </c>
      <c r="M304" s="14">
        <v>27</v>
      </c>
      <c r="N304" s="14">
        <v>32</v>
      </c>
      <c r="O304" s="14">
        <v>3.49</v>
      </c>
      <c r="P304" s="14">
        <v>685</v>
      </c>
      <c r="Q304" s="14">
        <v>64</v>
      </c>
      <c r="R304" s="14" t="s">
        <v>1735</v>
      </c>
      <c r="S304" s="14" t="s">
        <v>1736</v>
      </c>
      <c r="T304" s="14" t="s">
        <v>900</v>
      </c>
      <c r="U304" s="14" t="s">
        <v>915</v>
      </c>
      <c r="V304" s="14"/>
      <c r="W304" s="14"/>
      <c r="X304" s="14"/>
      <c r="Y304" s="14"/>
      <c r="Z304" s="14" t="s">
        <v>912</v>
      </c>
      <c r="AA304" s="14" t="s">
        <v>1998</v>
      </c>
      <c r="AB304" s="67">
        <v>42765</v>
      </c>
      <c r="AC304" s="67">
        <v>42752</v>
      </c>
      <c r="AD304" s="14" t="s">
        <v>1294</v>
      </c>
      <c r="AE304" s="14" t="s">
        <v>2096</v>
      </c>
      <c r="AF304" s="14" t="s">
        <v>915</v>
      </c>
      <c r="AG304" s="14"/>
      <c r="AH304" s="14" t="str">
        <f t="shared" si="25"/>
        <v>Standard</v>
      </c>
      <c r="AI304" s="14">
        <f t="shared" si="26"/>
        <v>1.0666666666666667</v>
      </c>
      <c r="AJ304" s="14">
        <f t="shared" si="27"/>
        <v>0</v>
      </c>
      <c r="AK304" s="14">
        <f t="shared" si="28"/>
        <v>0</v>
      </c>
      <c r="AL304" s="68">
        <f t="shared" si="29"/>
        <v>0</v>
      </c>
    </row>
    <row r="305" spans="2:38" hidden="1" x14ac:dyDescent="0.3">
      <c r="B305" s="14">
        <v>2290033</v>
      </c>
      <c r="C305" s="14" t="s">
        <v>14</v>
      </c>
      <c r="D305" s="14" t="s">
        <v>2097</v>
      </c>
      <c r="E305" s="14" t="s">
        <v>2097</v>
      </c>
      <c r="F305" s="14"/>
      <c r="G305" s="69">
        <v>887000000000</v>
      </c>
      <c r="H305" s="14" t="s">
        <v>1305</v>
      </c>
      <c r="I305" s="14"/>
      <c r="J305" s="14"/>
      <c r="K305" s="14">
        <v>7.5</v>
      </c>
      <c r="L305" s="14">
        <v>38.700000000000003</v>
      </c>
      <c r="M305" s="14">
        <v>27</v>
      </c>
      <c r="N305" s="14">
        <v>32</v>
      </c>
      <c r="O305" s="14">
        <v>3.49</v>
      </c>
      <c r="P305" s="14">
        <v>685</v>
      </c>
      <c r="Q305" s="14">
        <v>64</v>
      </c>
      <c r="R305" s="14" t="s">
        <v>1735</v>
      </c>
      <c r="S305" s="14" t="s">
        <v>1736</v>
      </c>
      <c r="T305" s="14" t="s">
        <v>900</v>
      </c>
      <c r="U305" s="14" t="s">
        <v>915</v>
      </c>
      <c r="V305" s="14"/>
      <c r="W305" s="14"/>
      <c r="X305" s="14"/>
      <c r="Y305" s="14"/>
      <c r="Z305" s="14" t="s">
        <v>912</v>
      </c>
      <c r="AA305" s="14" t="s">
        <v>1998</v>
      </c>
      <c r="AB305" s="67">
        <v>42765</v>
      </c>
      <c r="AC305" s="67">
        <v>42752</v>
      </c>
      <c r="AD305" s="14" t="s">
        <v>1294</v>
      </c>
      <c r="AE305" s="14" t="s">
        <v>2098</v>
      </c>
      <c r="AF305" s="14" t="s">
        <v>915</v>
      </c>
      <c r="AG305" s="14"/>
      <c r="AH305" s="14" t="str">
        <f t="shared" si="25"/>
        <v>Standard</v>
      </c>
      <c r="AI305" s="14">
        <f t="shared" si="26"/>
        <v>1.0666666666666667</v>
      </c>
      <c r="AJ305" s="14">
        <f t="shared" si="27"/>
        <v>0</v>
      </c>
      <c r="AK305" s="14">
        <f t="shared" si="28"/>
        <v>0</v>
      </c>
      <c r="AL305" s="68">
        <f t="shared" si="29"/>
        <v>0</v>
      </c>
    </row>
    <row r="306" spans="2:38" x14ac:dyDescent="0.3">
      <c r="B306" s="14">
        <v>2282565</v>
      </c>
      <c r="C306" s="14" t="s">
        <v>15</v>
      </c>
      <c r="D306" s="14" t="s">
        <v>2150</v>
      </c>
      <c r="E306" s="14" t="s">
        <v>2150</v>
      </c>
      <c r="F306" s="14"/>
      <c r="G306" s="69">
        <v>883000000000</v>
      </c>
      <c r="H306" s="14" t="s">
        <v>119</v>
      </c>
      <c r="I306" s="14"/>
      <c r="J306" s="14"/>
      <c r="K306" s="14">
        <v>7.4</v>
      </c>
      <c r="L306" s="14">
        <v>38</v>
      </c>
      <c r="M306" s="14">
        <v>27</v>
      </c>
      <c r="N306" s="14">
        <v>31</v>
      </c>
      <c r="O306" s="14">
        <v>3.93</v>
      </c>
      <c r="P306" s="14">
        <v>608</v>
      </c>
      <c r="Q306" s="14">
        <v>73</v>
      </c>
      <c r="R306" s="14" t="s">
        <v>2118</v>
      </c>
      <c r="S306" s="14" t="s">
        <v>2151</v>
      </c>
      <c r="T306" s="14" t="s">
        <v>900</v>
      </c>
      <c r="U306" s="14" t="s">
        <v>915</v>
      </c>
      <c r="V306" s="14"/>
      <c r="W306" s="14"/>
      <c r="X306" s="14"/>
      <c r="Y306" s="14"/>
      <c r="Z306" s="14" t="s">
        <v>912</v>
      </c>
      <c r="AA306" s="14" t="s">
        <v>2148</v>
      </c>
      <c r="AB306" s="67">
        <v>42437</v>
      </c>
      <c r="AC306" s="67">
        <v>42670</v>
      </c>
      <c r="AD306" s="14" t="s">
        <v>1288</v>
      </c>
      <c r="AE306" s="14" t="s">
        <v>2152</v>
      </c>
      <c r="AF306" s="14" t="s">
        <v>915</v>
      </c>
      <c r="AG306" s="14"/>
      <c r="AH306" s="14" t="str">
        <f t="shared" si="25"/>
        <v>Standard</v>
      </c>
      <c r="AI306" s="14">
        <f t="shared" si="26"/>
        <v>1.2166666666666666</v>
      </c>
      <c r="AJ306" s="14">
        <f t="shared" si="27"/>
        <v>0</v>
      </c>
      <c r="AK306" s="14">
        <f t="shared" si="28"/>
        <v>0</v>
      </c>
      <c r="AL306" s="68">
        <f t="shared" si="29"/>
        <v>0</v>
      </c>
    </row>
    <row r="307" spans="2:38" x14ac:dyDescent="0.3">
      <c r="B307" s="14">
        <v>2327880</v>
      </c>
      <c r="C307" s="14" t="s">
        <v>15</v>
      </c>
      <c r="D307" s="14" t="s">
        <v>2153</v>
      </c>
      <c r="E307" s="14" t="s">
        <v>2153</v>
      </c>
      <c r="F307" s="14"/>
      <c r="G307" s="69">
        <v>883000000000</v>
      </c>
      <c r="H307" s="14" t="s">
        <v>119</v>
      </c>
      <c r="I307" s="14"/>
      <c r="J307" s="14"/>
      <c r="K307" s="14">
        <v>7.4</v>
      </c>
      <c r="L307" s="14">
        <v>38</v>
      </c>
      <c r="M307" s="14">
        <v>27</v>
      </c>
      <c r="N307" s="14">
        <v>31</v>
      </c>
      <c r="O307" s="14">
        <v>3.93</v>
      </c>
      <c r="P307" s="14">
        <v>608</v>
      </c>
      <c r="Q307" s="14">
        <v>74</v>
      </c>
      <c r="R307" s="14" t="s">
        <v>2104</v>
      </c>
      <c r="S307" s="14" t="s">
        <v>1615</v>
      </c>
      <c r="T307" s="14" t="s">
        <v>900</v>
      </c>
      <c r="U307" s="14" t="s">
        <v>915</v>
      </c>
      <c r="V307" s="14"/>
      <c r="W307" s="14"/>
      <c r="X307" s="14"/>
      <c r="Y307" s="14"/>
      <c r="Z307" s="14" t="s">
        <v>915</v>
      </c>
      <c r="AA307" s="14"/>
      <c r="AB307" s="67">
        <v>43388</v>
      </c>
      <c r="AC307" s="67">
        <v>43369</v>
      </c>
      <c r="AD307" s="14" t="s">
        <v>1288</v>
      </c>
      <c r="AE307" s="14" t="s">
        <v>2154</v>
      </c>
      <c r="AF307" s="14" t="s">
        <v>915</v>
      </c>
      <c r="AG307" s="14"/>
      <c r="AH307" s="14" t="str">
        <f t="shared" si="25"/>
        <v>Standard</v>
      </c>
      <c r="AI307" s="14">
        <f t="shared" si="26"/>
        <v>1.2333333333333334</v>
      </c>
      <c r="AJ307" s="14">
        <f t="shared" si="27"/>
        <v>0</v>
      </c>
      <c r="AK307" s="14">
        <f t="shared" si="28"/>
        <v>0</v>
      </c>
      <c r="AL307" s="68">
        <f t="shared" si="29"/>
        <v>0</v>
      </c>
    </row>
    <row r="308" spans="2:38" x14ac:dyDescent="0.3">
      <c r="B308" s="14">
        <v>2266012</v>
      </c>
      <c r="C308" s="14" t="s">
        <v>15</v>
      </c>
      <c r="D308" s="14" t="s">
        <v>2155</v>
      </c>
      <c r="E308" s="14" t="s">
        <v>2155</v>
      </c>
      <c r="F308" s="14"/>
      <c r="G308" s="14">
        <v>8</v>
      </c>
      <c r="H308" s="14" t="s">
        <v>119</v>
      </c>
      <c r="I308" s="14"/>
      <c r="J308" s="14"/>
      <c r="K308" s="14">
        <v>8.8000000000000007</v>
      </c>
      <c r="L308" s="14">
        <v>42</v>
      </c>
      <c r="M308" s="14">
        <v>29</v>
      </c>
      <c r="N308" s="14">
        <v>32</v>
      </c>
      <c r="O308" s="14">
        <v>3.93</v>
      </c>
      <c r="P308" s="14">
        <v>608</v>
      </c>
      <c r="Q308" s="14">
        <v>64</v>
      </c>
      <c r="R308" s="14" t="s">
        <v>2156</v>
      </c>
      <c r="S308" s="14" t="s">
        <v>2012</v>
      </c>
      <c r="T308" s="14" t="s">
        <v>900</v>
      </c>
      <c r="U308" s="14" t="s">
        <v>912</v>
      </c>
      <c r="V308" s="14" t="s">
        <v>1870</v>
      </c>
      <c r="W308" s="14" t="s">
        <v>1871</v>
      </c>
      <c r="X308" s="14" t="s">
        <v>915</v>
      </c>
      <c r="Y308" s="14"/>
      <c r="Z308" s="14" t="s">
        <v>912</v>
      </c>
      <c r="AA308" s="14" t="s">
        <v>2157</v>
      </c>
      <c r="AB308" s="67">
        <v>42522</v>
      </c>
      <c r="AC308" s="67">
        <v>42488</v>
      </c>
      <c r="AD308" s="14" t="s">
        <v>1288</v>
      </c>
      <c r="AE308" s="14" t="s">
        <v>2158</v>
      </c>
      <c r="AF308" s="14" t="s">
        <v>915</v>
      </c>
      <c r="AG308" s="14"/>
      <c r="AH308" s="14" t="str">
        <f t="shared" si="25"/>
        <v>Standard</v>
      </c>
      <c r="AI308" s="14">
        <f t="shared" si="26"/>
        <v>1.0666666666666667</v>
      </c>
      <c r="AJ308" s="14">
        <f t="shared" si="27"/>
        <v>0</v>
      </c>
      <c r="AK308" s="14">
        <f t="shared" si="28"/>
        <v>0</v>
      </c>
      <c r="AL308" s="68">
        <f t="shared" si="29"/>
        <v>0</v>
      </c>
    </row>
    <row r="309" spans="2:38" x14ac:dyDescent="0.3">
      <c r="B309" s="14">
        <v>2266015</v>
      </c>
      <c r="C309" s="14" t="s">
        <v>15</v>
      </c>
      <c r="D309" s="14" t="s">
        <v>2159</v>
      </c>
      <c r="E309" s="14" t="s">
        <v>2159</v>
      </c>
      <c r="F309" s="14"/>
      <c r="G309" s="14">
        <v>8</v>
      </c>
      <c r="H309" s="14" t="s">
        <v>119</v>
      </c>
      <c r="I309" s="14"/>
      <c r="J309" s="14"/>
      <c r="K309" s="14">
        <v>7.3</v>
      </c>
      <c r="L309" s="14">
        <v>38</v>
      </c>
      <c r="M309" s="14">
        <v>27</v>
      </c>
      <c r="N309" s="14">
        <v>30</v>
      </c>
      <c r="O309" s="14">
        <v>3.93</v>
      </c>
      <c r="P309" s="14">
        <v>608</v>
      </c>
      <c r="Q309" s="14">
        <v>66</v>
      </c>
      <c r="R309" s="14" t="s">
        <v>2011</v>
      </c>
      <c r="S309" s="14" t="s">
        <v>2012</v>
      </c>
      <c r="T309" s="14" t="s">
        <v>900</v>
      </c>
      <c r="U309" s="14" t="s">
        <v>915</v>
      </c>
      <c r="V309" s="14"/>
      <c r="W309" s="14"/>
      <c r="X309" s="14"/>
      <c r="Y309" s="14"/>
      <c r="Z309" s="14" t="s">
        <v>912</v>
      </c>
      <c r="AA309" s="14" t="s">
        <v>2160</v>
      </c>
      <c r="AB309" s="67">
        <v>42522</v>
      </c>
      <c r="AC309" s="67">
        <v>42488</v>
      </c>
      <c r="AD309" s="14" t="s">
        <v>1288</v>
      </c>
      <c r="AE309" s="14" t="s">
        <v>2161</v>
      </c>
      <c r="AF309" s="14" t="s">
        <v>915</v>
      </c>
      <c r="AG309" s="14"/>
      <c r="AH309" s="14" t="str">
        <f t="shared" si="25"/>
        <v>Standard</v>
      </c>
      <c r="AI309" s="14">
        <f t="shared" si="26"/>
        <v>1.1000000000000001</v>
      </c>
      <c r="AJ309" s="14">
        <f t="shared" si="27"/>
        <v>0</v>
      </c>
      <c r="AK309" s="14">
        <f t="shared" si="28"/>
        <v>0</v>
      </c>
      <c r="AL309" s="68">
        <f t="shared" si="29"/>
        <v>0</v>
      </c>
    </row>
    <row r="310" spans="2:38" x14ac:dyDescent="0.3">
      <c r="B310" s="14">
        <v>2266016</v>
      </c>
      <c r="C310" s="14" t="s">
        <v>15</v>
      </c>
      <c r="D310" s="14" t="s">
        <v>2162</v>
      </c>
      <c r="E310" s="14" t="s">
        <v>2162</v>
      </c>
      <c r="F310" s="14"/>
      <c r="G310" s="14">
        <v>8</v>
      </c>
      <c r="H310" s="14" t="s">
        <v>119</v>
      </c>
      <c r="I310" s="14"/>
      <c r="J310" s="14"/>
      <c r="K310" s="14">
        <v>7.3</v>
      </c>
      <c r="L310" s="14">
        <v>38</v>
      </c>
      <c r="M310" s="14">
        <v>27</v>
      </c>
      <c r="N310" s="14">
        <v>30</v>
      </c>
      <c r="O310" s="14">
        <v>3.93</v>
      </c>
      <c r="P310" s="14">
        <v>608</v>
      </c>
      <c r="Q310" s="14">
        <v>66</v>
      </c>
      <c r="R310" s="14" t="s">
        <v>2011</v>
      </c>
      <c r="S310" s="14" t="s">
        <v>2012</v>
      </c>
      <c r="T310" s="14" t="s">
        <v>900</v>
      </c>
      <c r="U310" s="14" t="s">
        <v>915</v>
      </c>
      <c r="V310" s="14"/>
      <c r="W310" s="14"/>
      <c r="X310" s="14"/>
      <c r="Y310" s="14"/>
      <c r="Z310" s="14" t="s">
        <v>912</v>
      </c>
      <c r="AA310" s="14" t="s">
        <v>2013</v>
      </c>
      <c r="AB310" s="67">
        <v>42522</v>
      </c>
      <c r="AC310" s="67">
        <v>42488</v>
      </c>
      <c r="AD310" s="14" t="s">
        <v>1288</v>
      </c>
      <c r="AE310" s="14" t="s">
        <v>2163</v>
      </c>
      <c r="AF310" s="14" t="s">
        <v>915</v>
      </c>
      <c r="AG310" s="14"/>
      <c r="AH310" s="14" t="str">
        <f t="shared" si="25"/>
        <v>Standard</v>
      </c>
      <c r="AI310" s="14">
        <f t="shared" si="26"/>
        <v>1.1000000000000001</v>
      </c>
      <c r="AJ310" s="14">
        <f t="shared" si="27"/>
        <v>0</v>
      </c>
      <c r="AK310" s="14">
        <f t="shared" si="28"/>
        <v>0</v>
      </c>
      <c r="AL310" s="68">
        <f t="shared" si="29"/>
        <v>0</v>
      </c>
    </row>
    <row r="311" spans="2:38" x14ac:dyDescent="0.3">
      <c r="B311" s="14">
        <v>2266020</v>
      </c>
      <c r="C311" s="14" t="s">
        <v>15</v>
      </c>
      <c r="D311" s="14" t="s">
        <v>2162</v>
      </c>
      <c r="E311" s="14" t="s">
        <v>2162</v>
      </c>
      <c r="F311" s="14"/>
      <c r="G311" s="14">
        <v>8</v>
      </c>
      <c r="H311" s="14" t="s">
        <v>119</v>
      </c>
      <c r="I311" s="14"/>
      <c r="J311" s="14"/>
      <c r="K311" s="14">
        <v>7.3</v>
      </c>
      <c r="L311" s="14">
        <v>38</v>
      </c>
      <c r="M311" s="14">
        <v>27</v>
      </c>
      <c r="N311" s="14">
        <v>30</v>
      </c>
      <c r="O311" s="14">
        <v>3.93</v>
      </c>
      <c r="P311" s="14">
        <v>608</v>
      </c>
      <c r="Q311" s="14">
        <v>66</v>
      </c>
      <c r="R311" s="14" t="s">
        <v>2011</v>
      </c>
      <c r="S311" s="14" t="s">
        <v>2012</v>
      </c>
      <c r="T311" s="14" t="s">
        <v>900</v>
      </c>
      <c r="U311" s="14" t="s">
        <v>915</v>
      </c>
      <c r="V311" s="14"/>
      <c r="W311" s="14"/>
      <c r="X311" s="14"/>
      <c r="Y311" s="14"/>
      <c r="Z311" s="14" t="s">
        <v>912</v>
      </c>
      <c r="AA311" s="14" t="s">
        <v>2013</v>
      </c>
      <c r="AB311" s="67">
        <v>42522</v>
      </c>
      <c r="AC311" s="67">
        <v>42488</v>
      </c>
      <c r="AD311" s="14" t="s">
        <v>1288</v>
      </c>
      <c r="AE311" s="14" t="s">
        <v>2164</v>
      </c>
      <c r="AF311" s="14" t="s">
        <v>915</v>
      </c>
      <c r="AG311" s="14"/>
      <c r="AH311" s="14" t="str">
        <f t="shared" si="25"/>
        <v>Standard</v>
      </c>
      <c r="AI311" s="14">
        <f t="shared" si="26"/>
        <v>1.1000000000000001</v>
      </c>
      <c r="AJ311" s="14">
        <f t="shared" si="27"/>
        <v>0</v>
      </c>
      <c r="AK311" s="14">
        <f t="shared" si="28"/>
        <v>0</v>
      </c>
      <c r="AL311" s="68">
        <f t="shared" si="29"/>
        <v>0</v>
      </c>
    </row>
    <row r="312" spans="2:38" x14ac:dyDescent="0.3">
      <c r="B312" s="14">
        <v>2266036</v>
      </c>
      <c r="C312" s="14" t="s">
        <v>15</v>
      </c>
      <c r="D312" s="14" t="s">
        <v>2165</v>
      </c>
      <c r="E312" s="14" t="s">
        <v>2165</v>
      </c>
      <c r="F312" s="14"/>
      <c r="G312" s="14">
        <v>8</v>
      </c>
      <c r="H312" s="14" t="s">
        <v>119</v>
      </c>
      <c r="I312" s="14"/>
      <c r="J312" s="14"/>
      <c r="K312" s="14">
        <v>7.4</v>
      </c>
      <c r="L312" s="14">
        <v>38</v>
      </c>
      <c r="M312" s="14">
        <v>27</v>
      </c>
      <c r="N312" s="14">
        <v>31</v>
      </c>
      <c r="O312" s="14">
        <v>3.93</v>
      </c>
      <c r="P312" s="14">
        <v>608</v>
      </c>
      <c r="Q312" s="14">
        <v>73</v>
      </c>
      <c r="R312" s="14" t="s">
        <v>2011</v>
      </c>
      <c r="S312" s="14" t="s">
        <v>2012</v>
      </c>
      <c r="T312" s="14" t="s">
        <v>900</v>
      </c>
      <c r="U312" s="14" t="s">
        <v>915</v>
      </c>
      <c r="V312" s="14"/>
      <c r="W312" s="14"/>
      <c r="X312" s="14"/>
      <c r="Y312" s="14"/>
      <c r="Z312" s="14" t="s">
        <v>912</v>
      </c>
      <c r="AA312" s="14" t="s">
        <v>2016</v>
      </c>
      <c r="AB312" s="67">
        <v>42522</v>
      </c>
      <c r="AC312" s="67">
        <v>42488</v>
      </c>
      <c r="AD312" s="14" t="s">
        <v>1288</v>
      </c>
      <c r="AE312" s="14" t="s">
        <v>2166</v>
      </c>
      <c r="AF312" s="14" t="s">
        <v>915</v>
      </c>
      <c r="AG312" s="14"/>
      <c r="AH312" s="14" t="str">
        <f t="shared" si="25"/>
        <v>Standard</v>
      </c>
      <c r="AI312" s="14">
        <f t="shared" si="26"/>
        <v>1.2166666666666666</v>
      </c>
      <c r="AJ312" s="14">
        <f t="shared" si="27"/>
        <v>0</v>
      </c>
      <c r="AK312" s="14">
        <f t="shared" si="28"/>
        <v>0</v>
      </c>
      <c r="AL312" s="68">
        <f t="shared" si="29"/>
        <v>0</v>
      </c>
    </row>
    <row r="313" spans="2:38" x14ac:dyDescent="0.3">
      <c r="B313" s="14">
        <v>2266037</v>
      </c>
      <c r="C313" s="14" t="s">
        <v>15</v>
      </c>
      <c r="D313" s="14" t="s">
        <v>2167</v>
      </c>
      <c r="E313" s="14" t="s">
        <v>2167</v>
      </c>
      <c r="F313" s="14"/>
      <c r="G313" s="14">
        <v>8</v>
      </c>
      <c r="H313" s="14" t="s">
        <v>119</v>
      </c>
      <c r="I313" s="14"/>
      <c r="J313" s="14"/>
      <c r="K313" s="14">
        <v>7.4</v>
      </c>
      <c r="L313" s="14">
        <v>38</v>
      </c>
      <c r="M313" s="14">
        <v>27</v>
      </c>
      <c r="N313" s="14">
        <v>31</v>
      </c>
      <c r="O313" s="14">
        <v>3.93</v>
      </c>
      <c r="P313" s="14">
        <v>608</v>
      </c>
      <c r="Q313" s="14">
        <v>73</v>
      </c>
      <c r="R313" s="14" t="s">
        <v>2011</v>
      </c>
      <c r="S313" s="14" t="s">
        <v>2012</v>
      </c>
      <c r="T313" s="14" t="s">
        <v>900</v>
      </c>
      <c r="U313" s="14" t="s">
        <v>915</v>
      </c>
      <c r="V313" s="14"/>
      <c r="W313" s="14"/>
      <c r="X313" s="14"/>
      <c r="Y313" s="14"/>
      <c r="Z313" s="14" t="s">
        <v>912</v>
      </c>
      <c r="AA313" s="14" t="s">
        <v>2019</v>
      </c>
      <c r="AB313" s="67">
        <v>42522</v>
      </c>
      <c r="AC313" s="67">
        <v>42488</v>
      </c>
      <c r="AD313" s="14" t="s">
        <v>1288</v>
      </c>
      <c r="AE313" s="14" t="s">
        <v>2168</v>
      </c>
      <c r="AF313" s="14" t="s">
        <v>915</v>
      </c>
      <c r="AG313" s="14"/>
      <c r="AH313" s="14" t="str">
        <f t="shared" si="25"/>
        <v>Standard</v>
      </c>
      <c r="AI313" s="14">
        <f t="shared" si="26"/>
        <v>1.2166666666666666</v>
      </c>
      <c r="AJ313" s="14">
        <f t="shared" si="27"/>
        <v>0</v>
      </c>
      <c r="AK313" s="14">
        <f t="shared" si="28"/>
        <v>0</v>
      </c>
      <c r="AL313" s="68">
        <f t="shared" si="29"/>
        <v>0</v>
      </c>
    </row>
    <row r="314" spans="2:38" hidden="1" x14ac:dyDescent="0.3">
      <c r="B314" s="70">
        <v>2266022</v>
      </c>
      <c r="C314" s="70" t="s">
        <v>15</v>
      </c>
      <c r="D314" s="70" t="s">
        <v>2169</v>
      </c>
      <c r="E314" s="70" t="s">
        <v>2169</v>
      </c>
      <c r="F314" s="70"/>
      <c r="G314" s="74">
        <v>883000000000</v>
      </c>
      <c r="H314" s="70" t="s">
        <v>119</v>
      </c>
      <c r="I314" s="70" t="s">
        <v>2022</v>
      </c>
      <c r="J314" s="70"/>
      <c r="K314" s="70">
        <v>7.4</v>
      </c>
      <c r="L314" s="70">
        <v>38</v>
      </c>
      <c r="M314" s="70">
        <v>27</v>
      </c>
      <c r="N314" s="70">
        <v>31</v>
      </c>
      <c r="O314" s="70">
        <v>4.5</v>
      </c>
      <c r="P314" s="70">
        <v>531</v>
      </c>
      <c r="Q314" s="70">
        <v>75</v>
      </c>
      <c r="R314" s="70" t="s">
        <v>2023</v>
      </c>
      <c r="S314" s="70" t="s">
        <v>2024</v>
      </c>
      <c r="T314" s="70" t="s">
        <v>18</v>
      </c>
      <c r="U314" s="70" t="s">
        <v>915</v>
      </c>
      <c r="V314" s="70"/>
      <c r="W314" s="70"/>
      <c r="X314" s="70"/>
      <c r="Y314" s="70">
        <v>4.43</v>
      </c>
      <c r="Z314" s="70" t="s">
        <v>912</v>
      </c>
      <c r="AA314" s="70" t="s">
        <v>2170</v>
      </c>
      <c r="AB314" s="71">
        <v>42309</v>
      </c>
      <c r="AC314" s="71">
        <v>42488</v>
      </c>
      <c r="AD314" s="70" t="s">
        <v>1288</v>
      </c>
      <c r="AE314" s="70" t="s">
        <v>2171</v>
      </c>
      <c r="AF314" s="70" t="s">
        <v>912</v>
      </c>
      <c r="AG314" s="70" t="s">
        <v>912</v>
      </c>
      <c r="AH314" s="14" t="str">
        <f t="shared" si="25"/>
        <v>Standard</v>
      </c>
      <c r="AI314" s="70">
        <f t="shared" si="26"/>
        <v>1.25</v>
      </c>
      <c r="AJ314" s="70">
        <f t="shared" si="27"/>
        <v>0</v>
      </c>
      <c r="AK314" s="70">
        <f t="shared" si="28"/>
        <v>0</v>
      </c>
      <c r="AL314" s="72">
        <f t="shared" si="29"/>
        <v>0</v>
      </c>
    </row>
    <row r="315" spans="2:38" hidden="1" x14ac:dyDescent="0.3">
      <c r="B315" s="70">
        <v>2266023</v>
      </c>
      <c r="C315" s="70" t="s">
        <v>15</v>
      </c>
      <c r="D315" s="70" t="s">
        <v>2172</v>
      </c>
      <c r="E315" s="70" t="s">
        <v>2172</v>
      </c>
      <c r="F315" s="70"/>
      <c r="G315" s="74">
        <v>883000000000</v>
      </c>
      <c r="H315" s="70" t="s">
        <v>119</v>
      </c>
      <c r="I315" s="70" t="s">
        <v>2022</v>
      </c>
      <c r="J315" s="70"/>
      <c r="K315" s="70">
        <v>7.4</v>
      </c>
      <c r="L315" s="70">
        <v>38</v>
      </c>
      <c r="M315" s="70">
        <v>27</v>
      </c>
      <c r="N315" s="70">
        <v>31</v>
      </c>
      <c r="O315" s="70">
        <v>4.5</v>
      </c>
      <c r="P315" s="70">
        <v>531</v>
      </c>
      <c r="Q315" s="70">
        <v>75</v>
      </c>
      <c r="R315" s="70" t="s">
        <v>2023</v>
      </c>
      <c r="S315" s="70" t="s">
        <v>2024</v>
      </c>
      <c r="T315" s="70" t="s">
        <v>18</v>
      </c>
      <c r="U315" s="70" t="s">
        <v>915</v>
      </c>
      <c r="V315" s="70"/>
      <c r="W315" s="70"/>
      <c r="X315" s="70"/>
      <c r="Y315" s="70">
        <v>4.43</v>
      </c>
      <c r="Z315" s="70" t="s">
        <v>912</v>
      </c>
      <c r="AA315" s="70" t="s">
        <v>2025</v>
      </c>
      <c r="AB315" s="71">
        <v>42309</v>
      </c>
      <c r="AC315" s="71">
        <v>42488</v>
      </c>
      <c r="AD315" s="70" t="s">
        <v>1288</v>
      </c>
      <c r="AE315" s="70" t="s">
        <v>2173</v>
      </c>
      <c r="AF315" s="70" t="s">
        <v>912</v>
      </c>
      <c r="AG315" s="70" t="s">
        <v>912</v>
      </c>
      <c r="AH315" s="14" t="str">
        <f t="shared" si="25"/>
        <v>Standard</v>
      </c>
      <c r="AI315" s="70">
        <f t="shared" si="26"/>
        <v>1.25</v>
      </c>
      <c r="AJ315" s="70">
        <f t="shared" si="27"/>
        <v>0</v>
      </c>
      <c r="AK315" s="70">
        <f t="shared" si="28"/>
        <v>0</v>
      </c>
      <c r="AL315" s="72">
        <f t="shared" si="29"/>
        <v>0</v>
      </c>
    </row>
    <row r="316" spans="2:38" x14ac:dyDescent="0.3">
      <c r="B316" s="14">
        <v>2266038</v>
      </c>
      <c r="C316" s="14" t="s">
        <v>15</v>
      </c>
      <c r="D316" s="14" t="s">
        <v>2174</v>
      </c>
      <c r="E316" s="14" t="s">
        <v>2174</v>
      </c>
      <c r="F316" s="14"/>
      <c r="G316" s="14">
        <v>8</v>
      </c>
      <c r="H316" s="14" t="s">
        <v>119</v>
      </c>
      <c r="I316" s="14"/>
      <c r="J316" s="14"/>
      <c r="K316" s="14">
        <v>7.4</v>
      </c>
      <c r="L316" s="14">
        <v>38</v>
      </c>
      <c r="M316" s="14">
        <v>27</v>
      </c>
      <c r="N316" s="14">
        <v>31</v>
      </c>
      <c r="O316" s="14">
        <v>3.93</v>
      </c>
      <c r="P316" s="14">
        <v>608</v>
      </c>
      <c r="Q316" s="14">
        <v>73</v>
      </c>
      <c r="R316" s="14" t="s">
        <v>2011</v>
      </c>
      <c r="S316" s="14" t="s">
        <v>2012</v>
      </c>
      <c r="T316" s="14" t="s">
        <v>900</v>
      </c>
      <c r="U316" s="14" t="s">
        <v>915</v>
      </c>
      <c r="V316" s="14"/>
      <c r="W316" s="14"/>
      <c r="X316" s="14"/>
      <c r="Y316" s="14"/>
      <c r="Z316" s="14" t="s">
        <v>912</v>
      </c>
      <c r="AA316" s="14" t="s">
        <v>2030</v>
      </c>
      <c r="AB316" s="67">
        <v>42522</v>
      </c>
      <c r="AC316" s="67">
        <v>42488</v>
      </c>
      <c r="AD316" s="14" t="s">
        <v>1288</v>
      </c>
      <c r="AE316" s="14" t="s">
        <v>2175</v>
      </c>
      <c r="AF316" s="14" t="s">
        <v>915</v>
      </c>
      <c r="AG316" s="14"/>
      <c r="AH316" s="14" t="str">
        <f t="shared" si="25"/>
        <v>Standard</v>
      </c>
      <c r="AI316" s="14">
        <f t="shared" si="26"/>
        <v>1.2166666666666666</v>
      </c>
      <c r="AJ316" s="14">
        <f t="shared" si="27"/>
        <v>0</v>
      </c>
      <c r="AK316" s="14">
        <f t="shared" si="28"/>
        <v>0</v>
      </c>
      <c r="AL316" s="68">
        <f t="shared" si="29"/>
        <v>0</v>
      </c>
    </row>
    <row r="317" spans="2:38" x14ac:dyDescent="0.3">
      <c r="B317" s="14">
        <v>2266039</v>
      </c>
      <c r="C317" s="14" t="s">
        <v>15</v>
      </c>
      <c r="D317" s="14" t="s">
        <v>2174</v>
      </c>
      <c r="E317" s="14" t="s">
        <v>2176</v>
      </c>
      <c r="F317" s="14"/>
      <c r="G317" s="14">
        <v>8</v>
      </c>
      <c r="H317" s="14" t="s">
        <v>119</v>
      </c>
      <c r="I317" s="14"/>
      <c r="J317" s="14"/>
      <c r="K317" s="14">
        <v>7.4</v>
      </c>
      <c r="L317" s="14">
        <v>38</v>
      </c>
      <c r="M317" s="14">
        <v>27</v>
      </c>
      <c r="N317" s="14">
        <v>31</v>
      </c>
      <c r="O317" s="14">
        <v>3.93</v>
      </c>
      <c r="P317" s="14">
        <v>608</v>
      </c>
      <c r="Q317" s="14">
        <v>73</v>
      </c>
      <c r="R317" s="14" t="s">
        <v>2011</v>
      </c>
      <c r="S317" s="14" t="s">
        <v>2012</v>
      </c>
      <c r="T317" s="14" t="s">
        <v>900</v>
      </c>
      <c r="U317" s="14" t="s">
        <v>915</v>
      </c>
      <c r="V317" s="14"/>
      <c r="W317" s="14"/>
      <c r="X317" s="14"/>
      <c r="Y317" s="14"/>
      <c r="Z317" s="14" t="s">
        <v>912</v>
      </c>
      <c r="AA317" s="14" t="s">
        <v>2033</v>
      </c>
      <c r="AB317" s="67">
        <v>42522</v>
      </c>
      <c r="AC317" s="67">
        <v>42488</v>
      </c>
      <c r="AD317" s="14" t="s">
        <v>1288</v>
      </c>
      <c r="AE317" s="14" t="s">
        <v>2177</v>
      </c>
      <c r="AF317" s="14" t="s">
        <v>915</v>
      </c>
      <c r="AG317" s="14"/>
      <c r="AH317" s="14" t="str">
        <f t="shared" si="25"/>
        <v>Standard</v>
      </c>
      <c r="AI317" s="14">
        <f t="shared" si="26"/>
        <v>1.2166666666666666</v>
      </c>
      <c r="AJ317" s="14">
        <f t="shared" si="27"/>
        <v>0</v>
      </c>
      <c r="AK317" s="14">
        <f t="shared" si="28"/>
        <v>0</v>
      </c>
      <c r="AL317" s="68">
        <f t="shared" si="29"/>
        <v>0</v>
      </c>
    </row>
    <row r="318" spans="2:38" x14ac:dyDescent="0.3">
      <c r="B318" s="14">
        <v>2266040</v>
      </c>
      <c r="C318" s="14" t="s">
        <v>15</v>
      </c>
      <c r="D318" s="14" t="s">
        <v>2178</v>
      </c>
      <c r="E318" s="14" t="s">
        <v>2178</v>
      </c>
      <c r="F318" s="14"/>
      <c r="G318" s="14">
        <v>8</v>
      </c>
      <c r="H318" s="14" t="s">
        <v>119</v>
      </c>
      <c r="I318" s="14"/>
      <c r="J318" s="14"/>
      <c r="K318" s="14">
        <v>7.4</v>
      </c>
      <c r="L318" s="14">
        <v>38</v>
      </c>
      <c r="M318" s="14">
        <v>27</v>
      </c>
      <c r="N318" s="14">
        <v>31</v>
      </c>
      <c r="O318" s="14">
        <v>3.93</v>
      </c>
      <c r="P318" s="14">
        <v>608</v>
      </c>
      <c r="Q318" s="14">
        <v>73</v>
      </c>
      <c r="R318" s="14" t="s">
        <v>2011</v>
      </c>
      <c r="S318" s="14" t="s">
        <v>2012</v>
      </c>
      <c r="T318" s="14" t="s">
        <v>900</v>
      </c>
      <c r="U318" s="14" t="s">
        <v>915</v>
      </c>
      <c r="V318" s="14"/>
      <c r="W318" s="14"/>
      <c r="X318" s="14"/>
      <c r="Y318" s="14"/>
      <c r="Z318" s="14" t="s">
        <v>912</v>
      </c>
      <c r="AA318" s="14" t="s">
        <v>2036</v>
      </c>
      <c r="AB318" s="67">
        <v>42522</v>
      </c>
      <c r="AC318" s="67">
        <v>42488</v>
      </c>
      <c r="AD318" s="14" t="s">
        <v>1288</v>
      </c>
      <c r="AE318" s="14" t="s">
        <v>2179</v>
      </c>
      <c r="AF318" s="14" t="s">
        <v>915</v>
      </c>
      <c r="AG318" s="14"/>
      <c r="AH318" s="14" t="str">
        <f t="shared" si="25"/>
        <v>Standard</v>
      </c>
      <c r="AI318" s="14">
        <f t="shared" si="26"/>
        <v>1.2166666666666666</v>
      </c>
      <c r="AJ318" s="14">
        <f t="shared" si="27"/>
        <v>0</v>
      </c>
      <c r="AK318" s="14">
        <f t="shared" si="28"/>
        <v>0</v>
      </c>
      <c r="AL318" s="68">
        <f t="shared" si="29"/>
        <v>0</v>
      </c>
    </row>
    <row r="319" spans="2:38" x14ac:dyDescent="0.3">
      <c r="B319" s="14">
        <v>2266041</v>
      </c>
      <c r="C319" s="14" t="s">
        <v>15</v>
      </c>
      <c r="D319" s="14" t="s">
        <v>2180</v>
      </c>
      <c r="E319" s="14" t="s">
        <v>2180</v>
      </c>
      <c r="F319" s="14"/>
      <c r="G319" s="14">
        <v>8</v>
      </c>
      <c r="H319" s="14" t="s">
        <v>119</v>
      </c>
      <c r="I319" s="14"/>
      <c r="J319" s="14"/>
      <c r="K319" s="14">
        <v>7.4</v>
      </c>
      <c r="L319" s="14">
        <v>38</v>
      </c>
      <c r="M319" s="14">
        <v>27</v>
      </c>
      <c r="N319" s="14">
        <v>31</v>
      </c>
      <c r="O319" s="14">
        <v>3.93</v>
      </c>
      <c r="P319" s="14">
        <v>608</v>
      </c>
      <c r="Q319" s="14">
        <v>73</v>
      </c>
      <c r="R319" s="14" t="s">
        <v>2011</v>
      </c>
      <c r="S319" s="14" t="s">
        <v>2012</v>
      </c>
      <c r="T319" s="14" t="s">
        <v>900</v>
      </c>
      <c r="U319" s="14" t="s">
        <v>915</v>
      </c>
      <c r="V319" s="14"/>
      <c r="W319" s="14"/>
      <c r="X319" s="14"/>
      <c r="Y319" s="14"/>
      <c r="Z319" s="14" t="s">
        <v>912</v>
      </c>
      <c r="AA319" s="14" t="s">
        <v>2039</v>
      </c>
      <c r="AB319" s="67">
        <v>42522</v>
      </c>
      <c r="AC319" s="67">
        <v>42488</v>
      </c>
      <c r="AD319" s="14" t="s">
        <v>1288</v>
      </c>
      <c r="AE319" s="14" t="s">
        <v>2181</v>
      </c>
      <c r="AF319" s="14" t="s">
        <v>915</v>
      </c>
      <c r="AG319" s="14"/>
      <c r="AH319" s="14" t="str">
        <f t="shared" si="25"/>
        <v>Standard</v>
      </c>
      <c r="AI319" s="14">
        <f t="shared" si="26"/>
        <v>1.2166666666666666</v>
      </c>
      <c r="AJ319" s="14">
        <f t="shared" si="27"/>
        <v>0</v>
      </c>
      <c r="AK319" s="14">
        <f t="shared" si="28"/>
        <v>0</v>
      </c>
      <c r="AL319" s="68">
        <f t="shared" si="29"/>
        <v>0</v>
      </c>
    </row>
    <row r="320" spans="2:38" x14ac:dyDescent="0.3">
      <c r="B320" s="14">
        <v>2266053</v>
      </c>
      <c r="C320" s="14" t="s">
        <v>15</v>
      </c>
      <c r="D320" s="14" t="s">
        <v>2182</v>
      </c>
      <c r="E320" s="14" t="s">
        <v>2182</v>
      </c>
      <c r="F320" s="14"/>
      <c r="G320" s="14">
        <v>8</v>
      </c>
      <c r="H320" s="14" t="s">
        <v>119</v>
      </c>
      <c r="I320" s="14"/>
      <c r="J320" s="14"/>
      <c r="K320" s="14">
        <v>9.1999999999999993</v>
      </c>
      <c r="L320" s="14">
        <v>41</v>
      </c>
      <c r="M320" s="14">
        <v>29</v>
      </c>
      <c r="N320" s="14">
        <v>33</v>
      </c>
      <c r="O320" s="14">
        <v>3.93</v>
      </c>
      <c r="P320" s="14">
        <v>608</v>
      </c>
      <c r="Q320" s="14">
        <v>74</v>
      </c>
      <c r="R320" s="14" t="s">
        <v>2042</v>
      </c>
      <c r="S320" s="14" t="s">
        <v>2012</v>
      </c>
      <c r="T320" s="14" t="s">
        <v>900</v>
      </c>
      <c r="U320" s="14" t="s">
        <v>915</v>
      </c>
      <c r="V320" s="14"/>
      <c r="W320" s="14"/>
      <c r="X320" s="14"/>
      <c r="Y320" s="14"/>
      <c r="Z320" s="14" t="s">
        <v>915</v>
      </c>
      <c r="AA320" s="14"/>
      <c r="AB320" s="67">
        <v>42522</v>
      </c>
      <c r="AC320" s="67">
        <v>42488</v>
      </c>
      <c r="AD320" s="14" t="s">
        <v>1288</v>
      </c>
      <c r="AE320" s="14" t="s">
        <v>2183</v>
      </c>
      <c r="AF320" s="14" t="s">
        <v>915</v>
      </c>
      <c r="AG320" s="14"/>
      <c r="AH320" s="14" t="str">
        <f t="shared" si="25"/>
        <v>Standard</v>
      </c>
      <c r="AI320" s="14">
        <f t="shared" si="26"/>
        <v>1.2333333333333334</v>
      </c>
      <c r="AJ320" s="14">
        <f t="shared" si="27"/>
        <v>0</v>
      </c>
      <c r="AK320" s="14">
        <f t="shared" si="28"/>
        <v>0</v>
      </c>
      <c r="AL320" s="68">
        <f t="shared" si="29"/>
        <v>0</v>
      </c>
    </row>
    <row r="321" spans="2:38" x14ac:dyDescent="0.3">
      <c r="B321" s="14">
        <v>2266054</v>
      </c>
      <c r="C321" s="14" t="s">
        <v>15</v>
      </c>
      <c r="D321" s="14" t="s">
        <v>2184</v>
      </c>
      <c r="E321" s="14" t="s">
        <v>2184</v>
      </c>
      <c r="F321" s="14"/>
      <c r="G321" s="14">
        <v>8</v>
      </c>
      <c r="H321" s="14" t="s">
        <v>119</v>
      </c>
      <c r="I321" s="14"/>
      <c r="J321" s="14"/>
      <c r="K321" s="14">
        <v>9.1999999999999993</v>
      </c>
      <c r="L321" s="14">
        <v>41</v>
      </c>
      <c r="M321" s="14">
        <v>29</v>
      </c>
      <c r="N321" s="14">
        <v>33</v>
      </c>
      <c r="O321" s="14">
        <v>3.93</v>
      </c>
      <c r="P321" s="14">
        <v>608</v>
      </c>
      <c r="Q321" s="14">
        <v>74</v>
      </c>
      <c r="R321" s="14" t="s">
        <v>2042</v>
      </c>
      <c r="S321" s="14" t="s">
        <v>2012</v>
      </c>
      <c r="T321" s="14" t="s">
        <v>900</v>
      </c>
      <c r="U321" s="14" t="s">
        <v>915</v>
      </c>
      <c r="V321" s="14"/>
      <c r="W321" s="14"/>
      <c r="X321" s="14"/>
      <c r="Y321" s="14"/>
      <c r="Z321" s="14" t="s">
        <v>915</v>
      </c>
      <c r="AA321" s="14"/>
      <c r="AB321" s="67">
        <v>42522</v>
      </c>
      <c r="AC321" s="67">
        <v>42488</v>
      </c>
      <c r="AD321" s="14" t="s">
        <v>1288</v>
      </c>
      <c r="AE321" s="14" t="s">
        <v>2185</v>
      </c>
      <c r="AF321" s="14" t="s">
        <v>915</v>
      </c>
      <c r="AG321" s="14"/>
      <c r="AH321" s="14" t="str">
        <f t="shared" si="25"/>
        <v>Standard</v>
      </c>
      <c r="AI321" s="14">
        <f t="shared" si="26"/>
        <v>1.2333333333333334</v>
      </c>
      <c r="AJ321" s="14">
        <f t="shared" si="27"/>
        <v>0</v>
      </c>
      <c r="AK321" s="14">
        <f t="shared" si="28"/>
        <v>0</v>
      </c>
      <c r="AL321" s="68">
        <f t="shared" si="29"/>
        <v>0</v>
      </c>
    </row>
    <row r="322" spans="2:38" x14ac:dyDescent="0.3">
      <c r="B322" s="14">
        <v>2266091</v>
      </c>
      <c r="C322" s="14" t="s">
        <v>15</v>
      </c>
      <c r="D322" s="14" t="s">
        <v>2186</v>
      </c>
      <c r="E322" s="14" t="s">
        <v>2186</v>
      </c>
      <c r="F322" s="14"/>
      <c r="G322" s="14">
        <v>8</v>
      </c>
      <c r="H322" s="14" t="s">
        <v>119</v>
      </c>
      <c r="I322" s="14"/>
      <c r="J322" s="14"/>
      <c r="K322" s="14">
        <v>7.3</v>
      </c>
      <c r="L322" s="14">
        <v>38</v>
      </c>
      <c r="M322" s="14">
        <v>27</v>
      </c>
      <c r="N322" s="14">
        <v>30</v>
      </c>
      <c r="O322" s="14">
        <v>3.93</v>
      </c>
      <c r="P322" s="14">
        <v>608</v>
      </c>
      <c r="Q322" s="14">
        <v>65</v>
      </c>
      <c r="R322" s="14" t="s">
        <v>2011</v>
      </c>
      <c r="S322" s="14" t="s">
        <v>2012</v>
      </c>
      <c r="T322" s="14" t="s">
        <v>900</v>
      </c>
      <c r="U322" s="14" t="s">
        <v>915</v>
      </c>
      <c r="V322" s="14"/>
      <c r="W322" s="14"/>
      <c r="X322" s="14"/>
      <c r="Y322" s="14"/>
      <c r="Z322" s="14" t="s">
        <v>912</v>
      </c>
      <c r="AA322" s="14" t="s">
        <v>2048</v>
      </c>
      <c r="AB322" s="67">
        <v>42522</v>
      </c>
      <c r="AC322" s="67">
        <v>42488</v>
      </c>
      <c r="AD322" s="14" t="s">
        <v>1288</v>
      </c>
      <c r="AE322" s="14" t="s">
        <v>2187</v>
      </c>
      <c r="AF322" s="14" t="s">
        <v>915</v>
      </c>
      <c r="AG322" s="14"/>
      <c r="AH322" s="14" t="str">
        <f t="shared" si="25"/>
        <v>Standard</v>
      </c>
      <c r="AI322" s="14">
        <f t="shared" si="26"/>
        <v>1.0833333333333333</v>
      </c>
      <c r="AJ322" s="14">
        <f t="shared" si="27"/>
        <v>0</v>
      </c>
      <c r="AK322" s="14">
        <f t="shared" si="28"/>
        <v>0</v>
      </c>
      <c r="AL322" s="68">
        <f t="shared" si="29"/>
        <v>0</v>
      </c>
    </row>
    <row r="323" spans="2:38" x14ac:dyDescent="0.3">
      <c r="B323" s="14">
        <v>2327890</v>
      </c>
      <c r="C323" s="14" t="s">
        <v>15</v>
      </c>
      <c r="D323" s="14" t="s">
        <v>2188</v>
      </c>
      <c r="E323" s="14" t="s">
        <v>2188</v>
      </c>
      <c r="F323" s="14"/>
      <c r="G323" s="69">
        <v>883000000000</v>
      </c>
      <c r="H323" s="14" t="s">
        <v>119</v>
      </c>
      <c r="I323" s="14"/>
      <c r="J323" s="14"/>
      <c r="K323" s="14">
        <v>7.4</v>
      </c>
      <c r="L323" s="14">
        <v>38</v>
      </c>
      <c r="M323" s="14">
        <v>27</v>
      </c>
      <c r="N323" s="14">
        <v>31</v>
      </c>
      <c r="O323" s="14">
        <v>3.93</v>
      </c>
      <c r="P323" s="14">
        <v>608</v>
      </c>
      <c r="Q323" s="14">
        <v>74</v>
      </c>
      <c r="R323" s="14" t="s">
        <v>2051</v>
      </c>
      <c r="S323" s="14" t="s">
        <v>2052</v>
      </c>
      <c r="T323" s="14" t="s">
        <v>900</v>
      </c>
      <c r="U323" s="14" t="s">
        <v>912</v>
      </c>
      <c r="V323" s="14" t="s">
        <v>1870</v>
      </c>
      <c r="W323" s="14" t="s">
        <v>1871</v>
      </c>
      <c r="X323" s="14" t="s">
        <v>915</v>
      </c>
      <c r="Y323" s="14"/>
      <c r="Z323" s="14" t="s">
        <v>915</v>
      </c>
      <c r="AA323" s="14"/>
      <c r="AB323" s="67">
        <v>43388</v>
      </c>
      <c r="AC323" s="67">
        <v>43369</v>
      </c>
      <c r="AD323" s="14" t="s">
        <v>1288</v>
      </c>
      <c r="AE323" s="14" t="s">
        <v>2189</v>
      </c>
      <c r="AF323" s="14" t="s">
        <v>915</v>
      </c>
      <c r="AG323" s="14"/>
      <c r="AH323" s="14" t="str">
        <f t="shared" si="25"/>
        <v>Standard</v>
      </c>
      <c r="AI323" s="14">
        <f t="shared" si="26"/>
        <v>1.2333333333333334</v>
      </c>
      <c r="AJ323" s="14">
        <f t="shared" si="27"/>
        <v>0</v>
      </c>
      <c r="AK323" s="14">
        <f t="shared" si="28"/>
        <v>0</v>
      </c>
      <c r="AL323" s="68">
        <f t="shared" si="29"/>
        <v>0</v>
      </c>
    </row>
    <row r="324" spans="2:38" x14ac:dyDescent="0.3">
      <c r="B324" s="14">
        <v>2266005</v>
      </c>
      <c r="C324" s="14" t="s">
        <v>15</v>
      </c>
      <c r="D324" s="14" t="s">
        <v>2190</v>
      </c>
      <c r="E324" s="14" t="s">
        <v>2190</v>
      </c>
      <c r="F324" s="14"/>
      <c r="G324" s="69">
        <v>883000000000</v>
      </c>
      <c r="H324" s="14" t="s">
        <v>119</v>
      </c>
      <c r="I324" s="14"/>
      <c r="J324" s="14"/>
      <c r="K324" s="14">
        <v>7.3</v>
      </c>
      <c r="L324" s="14">
        <v>38</v>
      </c>
      <c r="M324" s="14">
        <v>27</v>
      </c>
      <c r="N324" s="14">
        <v>30</v>
      </c>
      <c r="O324" s="14">
        <v>3.93</v>
      </c>
      <c r="P324" s="14">
        <v>608</v>
      </c>
      <c r="Q324" s="14">
        <v>75</v>
      </c>
      <c r="R324" s="14" t="s">
        <v>1831</v>
      </c>
      <c r="S324" s="14" t="s">
        <v>1592</v>
      </c>
      <c r="T324" s="14" t="s">
        <v>900</v>
      </c>
      <c r="U324" s="14" t="s">
        <v>915</v>
      </c>
      <c r="V324" s="14"/>
      <c r="W324" s="14"/>
      <c r="X324" s="14"/>
      <c r="Y324" s="14"/>
      <c r="Z324" s="14" t="s">
        <v>915</v>
      </c>
      <c r="AA324" s="14"/>
      <c r="AB324" s="67">
        <v>42340</v>
      </c>
      <c r="AC324" s="67">
        <v>42670</v>
      </c>
      <c r="AD324" s="14" t="s">
        <v>1288</v>
      </c>
      <c r="AE324" s="14" t="s">
        <v>2191</v>
      </c>
      <c r="AF324" s="14" t="s">
        <v>915</v>
      </c>
      <c r="AG324" s="14"/>
      <c r="AH324" s="14" t="str">
        <f t="shared" si="25"/>
        <v>Standard</v>
      </c>
      <c r="AI324" s="14">
        <f t="shared" si="26"/>
        <v>1.25</v>
      </c>
      <c r="AJ324" s="14">
        <f t="shared" si="27"/>
        <v>0</v>
      </c>
      <c r="AK324" s="14">
        <f t="shared" si="28"/>
        <v>0</v>
      </c>
      <c r="AL324" s="68">
        <f t="shared" si="29"/>
        <v>0</v>
      </c>
    </row>
    <row r="325" spans="2:38" x14ac:dyDescent="0.3">
      <c r="B325" s="14">
        <v>2266092</v>
      </c>
      <c r="C325" s="14" t="s">
        <v>15</v>
      </c>
      <c r="D325" s="14" t="s">
        <v>2192</v>
      </c>
      <c r="E325" s="14" t="s">
        <v>2192</v>
      </c>
      <c r="F325" s="14"/>
      <c r="G325" s="14">
        <v>1</v>
      </c>
      <c r="H325" s="14" t="s">
        <v>119</v>
      </c>
      <c r="I325" s="14"/>
      <c r="J325" s="14"/>
      <c r="K325" s="14">
        <v>7.3</v>
      </c>
      <c r="L325" s="14">
        <v>38</v>
      </c>
      <c r="M325" s="14">
        <v>27</v>
      </c>
      <c r="N325" s="14">
        <v>30</v>
      </c>
      <c r="O325" s="14">
        <v>3.93</v>
      </c>
      <c r="P325" s="14">
        <v>608</v>
      </c>
      <c r="Q325" s="14">
        <v>65</v>
      </c>
      <c r="R325" s="14" t="s">
        <v>2011</v>
      </c>
      <c r="S325" s="14" t="s">
        <v>2012</v>
      </c>
      <c r="T325" s="14" t="s">
        <v>900</v>
      </c>
      <c r="U325" s="14" t="s">
        <v>915</v>
      </c>
      <c r="V325" s="14"/>
      <c r="W325" s="14"/>
      <c r="X325" s="14"/>
      <c r="Y325" s="14"/>
      <c r="Z325" s="14" t="s">
        <v>915</v>
      </c>
      <c r="AA325" s="14"/>
      <c r="AB325" s="67">
        <v>42522</v>
      </c>
      <c r="AC325" s="67">
        <v>42488</v>
      </c>
      <c r="AD325" s="14" t="s">
        <v>1288</v>
      </c>
      <c r="AE325" s="14" t="s">
        <v>2193</v>
      </c>
      <c r="AF325" s="14" t="s">
        <v>915</v>
      </c>
      <c r="AG325" s="14"/>
      <c r="AH325" s="14" t="str">
        <f t="shared" si="25"/>
        <v>Standard</v>
      </c>
      <c r="AI325" s="14">
        <f t="shared" si="26"/>
        <v>1.0833333333333333</v>
      </c>
      <c r="AJ325" s="14">
        <f t="shared" si="27"/>
        <v>0</v>
      </c>
      <c r="AK325" s="14">
        <f t="shared" si="28"/>
        <v>0</v>
      </c>
      <c r="AL325" s="68">
        <f t="shared" si="29"/>
        <v>0</v>
      </c>
    </row>
    <row r="326" spans="2:38" x14ac:dyDescent="0.3">
      <c r="B326" s="14">
        <v>2266096</v>
      </c>
      <c r="C326" s="14" t="s">
        <v>15</v>
      </c>
      <c r="D326" s="14" t="s">
        <v>2194</v>
      </c>
      <c r="E326" s="14" t="s">
        <v>2194</v>
      </c>
      <c r="F326" s="14"/>
      <c r="G326" s="14">
        <v>8</v>
      </c>
      <c r="H326" s="14" t="s">
        <v>119</v>
      </c>
      <c r="I326" s="14"/>
      <c r="J326" s="14"/>
      <c r="K326" s="14">
        <v>7.3</v>
      </c>
      <c r="L326" s="14">
        <v>38</v>
      </c>
      <c r="M326" s="14">
        <v>27</v>
      </c>
      <c r="N326" s="14">
        <v>30</v>
      </c>
      <c r="O326" s="14">
        <v>4.5</v>
      </c>
      <c r="P326" s="14">
        <v>531</v>
      </c>
      <c r="Q326" s="14">
        <v>71</v>
      </c>
      <c r="R326" s="14" t="s">
        <v>2058</v>
      </c>
      <c r="S326" s="14" t="s">
        <v>1871</v>
      </c>
      <c r="T326" s="14" t="s">
        <v>18</v>
      </c>
      <c r="U326" s="14" t="s">
        <v>915</v>
      </c>
      <c r="V326" s="14"/>
      <c r="W326" s="14"/>
      <c r="X326" s="14"/>
      <c r="Y326" s="14"/>
      <c r="Z326" s="14" t="s">
        <v>915</v>
      </c>
      <c r="AA326" s="14"/>
      <c r="AB326" s="67">
        <v>42522</v>
      </c>
      <c r="AC326" s="67">
        <v>42488</v>
      </c>
      <c r="AD326" s="14" t="s">
        <v>1288</v>
      </c>
      <c r="AE326" s="14" t="s">
        <v>2195</v>
      </c>
      <c r="AF326" s="14" t="s">
        <v>915</v>
      </c>
      <c r="AG326" s="14"/>
      <c r="AH326" s="14" t="str">
        <f t="shared" si="25"/>
        <v>Standard</v>
      </c>
      <c r="AI326" s="14">
        <f t="shared" si="26"/>
        <v>1.1833333333333333</v>
      </c>
      <c r="AJ326" s="14">
        <f t="shared" si="27"/>
        <v>0</v>
      </c>
      <c r="AK326" s="14">
        <f t="shared" si="28"/>
        <v>0</v>
      </c>
      <c r="AL326" s="68">
        <f t="shared" si="29"/>
        <v>0</v>
      </c>
    </row>
    <row r="327" spans="2:38" hidden="1" x14ac:dyDescent="0.3">
      <c r="B327" s="70">
        <v>2331310</v>
      </c>
      <c r="C327" s="70" t="s">
        <v>15</v>
      </c>
      <c r="D327" s="70" t="s">
        <v>2218</v>
      </c>
      <c r="E327" s="70" t="s">
        <v>2218</v>
      </c>
      <c r="F327" s="70"/>
      <c r="G327" s="74">
        <v>883000000000</v>
      </c>
      <c r="H327" s="70" t="s">
        <v>119</v>
      </c>
      <c r="I327" s="70" t="s">
        <v>2022</v>
      </c>
      <c r="J327" s="70"/>
      <c r="K327" s="70">
        <v>7.4</v>
      </c>
      <c r="L327" s="70">
        <v>38</v>
      </c>
      <c r="M327" s="70">
        <v>27</v>
      </c>
      <c r="N327" s="70">
        <v>31</v>
      </c>
      <c r="O327" s="70">
        <v>5.2</v>
      </c>
      <c r="P327" s="70">
        <v>460</v>
      </c>
      <c r="Q327" s="70">
        <v>70</v>
      </c>
      <c r="R327" s="70" t="s">
        <v>2219</v>
      </c>
      <c r="S327" s="70" t="s">
        <v>2105</v>
      </c>
      <c r="T327" s="70" t="s">
        <v>18</v>
      </c>
      <c r="U327" s="70" t="s">
        <v>915</v>
      </c>
      <c r="V327" s="70"/>
      <c r="W327" s="70"/>
      <c r="X327" s="70"/>
      <c r="Y327" s="70">
        <v>5.56</v>
      </c>
      <c r="Z327" s="70" t="s">
        <v>912</v>
      </c>
      <c r="AA327" s="70" t="s">
        <v>2101</v>
      </c>
      <c r="AB327" s="71">
        <v>43457</v>
      </c>
      <c r="AC327" s="71">
        <v>43446</v>
      </c>
      <c r="AD327" s="70" t="s">
        <v>1288</v>
      </c>
      <c r="AE327" s="70" t="s">
        <v>2220</v>
      </c>
      <c r="AF327" s="70" t="s">
        <v>912</v>
      </c>
      <c r="AG327" s="70" t="s">
        <v>912</v>
      </c>
      <c r="AH327" s="14" t="str">
        <f t="shared" si="25"/>
        <v>Standard</v>
      </c>
      <c r="AI327" s="70">
        <f t="shared" si="26"/>
        <v>1.1666666666666667</v>
      </c>
      <c r="AJ327" s="70">
        <f t="shared" si="27"/>
        <v>0</v>
      </c>
      <c r="AK327" s="70">
        <f t="shared" si="28"/>
        <v>0</v>
      </c>
      <c r="AL327" s="72">
        <f t="shared" si="29"/>
        <v>0</v>
      </c>
    </row>
    <row r="328" spans="2:38" hidden="1" x14ac:dyDescent="0.3">
      <c r="B328" s="70">
        <v>2331311</v>
      </c>
      <c r="C328" s="70" t="s">
        <v>15</v>
      </c>
      <c r="D328" s="70" t="s">
        <v>2221</v>
      </c>
      <c r="E328" s="70" t="s">
        <v>2221</v>
      </c>
      <c r="F328" s="70"/>
      <c r="G328" s="74">
        <v>883000000000</v>
      </c>
      <c r="H328" s="70" t="s">
        <v>119</v>
      </c>
      <c r="I328" s="70" t="s">
        <v>2022</v>
      </c>
      <c r="J328" s="70"/>
      <c r="K328" s="70">
        <v>7.4</v>
      </c>
      <c r="L328" s="70">
        <v>38</v>
      </c>
      <c r="M328" s="70">
        <v>27</v>
      </c>
      <c r="N328" s="70">
        <v>31</v>
      </c>
      <c r="O328" s="70">
        <v>5.2</v>
      </c>
      <c r="P328" s="70">
        <v>460</v>
      </c>
      <c r="Q328" s="70">
        <v>70</v>
      </c>
      <c r="R328" s="70" t="s">
        <v>2219</v>
      </c>
      <c r="S328" s="70" t="s">
        <v>1615</v>
      </c>
      <c r="T328" s="70" t="s">
        <v>18</v>
      </c>
      <c r="U328" s="70" t="s">
        <v>915</v>
      </c>
      <c r="V328" s="70"/>
      <c r="W328" s="70"/>
      <c r="X328" s="70"/>
      <c r="Y328" s="70">
        <v>5.56</v>
      </c>
      <c r="Z328" s="70" t="s">
        <v>915</v>
      </c>
      <c r="AA328" s="70"/>
      <c r="AB328" s="71">
        <v>43457</v>
      </c>
      <c r="AC328" s="71">
        <v>43446</v>
      </c>
      <c r="AD328" s="70" t="s">
        <v>1288</v>
      </c>
      <c r="AE328" s="70" t="s">
        <v>2222</v>
      </c>
      <c r="AF328" s="70" t="s">
        <v>912</v>
      </c>
      <c r="AG328" s="70" t="s">
        <v>912</v>
      </c>
      <c r="AH328" s="14" t="str">
        <f t="shared" si="25"/>
        <v>Standard</v>
      </c>
      <c r="AI328" s="70">
        <f t="shared" si="26"/>
        <v>1.1666666666666667</v>
      </c>
      <c r="AJ328" s="70">
        <f t="shared" si="27"/>
        <v>0</v>
      </c>
      <c r="AK328" s="70">
        <f t="shared" si="28"/>
        <v>0</v>
      </c>
      <c r="AL328" s="72">
        <f t="shared" si="29"/>
        <v>0</v>
      </c>
    </row>
    <row r="329" spans="2:38" x14ac:dyDescent="0.3">
      <c r="B329" s="14">
        <v>2327888</v>
      </c>
      <c r="C329" s="14" t="s">
        <v>15</v>
      </c>
      <c r="D329" s="14" t="s">
        <v>2223</v>
      </c>
      <c r="E329" s="14" t="s">
        <v>2223</v>
      </c>
      <c r="F329" s="14"/>
      <c r="G329" s="69">
        <v>883000000000</v>
      </c>
      <c r="H329" s="14" t="s">
        <v>119</v>
      </c>
      <c r="I329" s="14"/>
      <c r="J329" s="14"/>
      <c r="K329" s="14">
        <v>7.4</v>
      </c>
      <c r="L329" s="14">
        <v>38</v>
      </c>
      <c r="M329" s="14">
        <v>27</v>
      </c>
      <c r="N329" s="14">
        <v>31</v>
      </c>
      <c r="O329" s="14">
        <v>3.93</v>
      </c>
      <c r="P329" s="14">
        <v>608</v>
      </c>
      <c r="Q329" s="14">
        <v>70</v>
      </c>
      <c r="R329" s="14" t="s">
        <v>2100</v>
      </c>
      <c r="S329" s="14" t="s">
        <v>1615</v>
      </c>
      <c r="T329" s="14" t="s">
        <v>900</v>
      </c>
      <c r="U329" s="14" t="s">
        <v>915</v>
      </c>
      <c r="V329" s="14"/>
      <c r="W329" s="14"/>
      <c r="X329" s="14"/>
      <c r="Y329" s="14"/>
      <c r="Z329" s="14" t="s">
        <v>912</v>
      </c>
      <c r="AA329" s="14" t="s">
        <v>2101</v>
      </c>
      <c r="AB329" s="67">
        <v>43388</v>
      </c>
      <c r="AC329" s="67">
        <v>43369</v>
      </c>
      <c r="AD329" s="14" t="s">
        <v>1298</v>
      </c>
      <c r="AE329" s="14" t="s">
        <v>2224</v>
      </c>
      <c r="AF329" s="14" t="s">
        <v>915</v>
      </c>
      <c r="AG329" s="14"/>
      <c r="AH329" s="14" t="str">
        <f t="shared" si="25"/>
        <v>Standard</v>
      </c>
      <c r="AI329" s="14">
        <f t="shared" si="26"/>
        <v>1.1666666666666667</v>
      </c>
      <c r="AJ329" s="14">
        <f t="shared" si="27"/>
        <v>0</v>
      </c>
      <c r="AK329" s="14">
        <f t="shared" si="28"/>
        <v>0</v>
      </c>
      <c r="AL329" s="68">
        <f t="shared" si="29"/>
        <v>0</v>
      </c>
    </row>
    <row r="330" spans="2:38" x14ac:dyDescent="0.3">
      <c r="B330" s="14">
        <v>2327881</v>
      </c>
      <c r="C330" s="14" t="s">
        <v>15</v>
      </c>
      <c r="D330" s="14" t="s">
        <v>2225</v>
      </c>
      <c r="E330" s="14" t="s">
        <v>2225</v>
      </c>
      <c r="F330" s="14"/>
      <c r="G330" s="69">
        <v>883000000000</v>
      </c>
      <c r="H330" s="14" t="s">
        <v>119</v>
      </c>
      <c r="I330" s="14"/>
      <c r="J330" s="14"/>
      <c r="K330" s="14">
        <v>7.4</v>
      </c>
      <c r="L330" s="14">
        <v>38</v>
      </c>
      <c r="M330" s="14">
        <v>27</v>
      </c>
      <c r="N330" s="14">
        <v>31</v>
      </c>
      <c r="O330" s="14">
        <v>3.93</v>
      </c>
      <c r="P330" s="14">
        <v>608</v>
      </c>
      <c r="Q330" s="14">
        <v>74</v>
      </c>
      <c r="R330" s="14" t="s">
        <v>2104</v>
      </c>
      <c r="S330" s="14" t="s">
        <v>1615</v>
      </c>
      <c r="T330" s="14" t="s">
        <v>900</v>
      </c>
      <c r="U330" s="14" t="s">
        <v>915</v>
      </c>
      <c r="V330" s="14"/>
      <c r="W330" s="14"/>
      <c r="X330" s="14"/>
      <c r="Y330" s="14"/>
      <c r="Z330" s="14" t="s">
        <v>912</v>
      </c>
      <c r="AA330" s="14" t="s">
        <v>2101</v>
      </c>
      <c r="AB330" s="67">
        <v>43388</v>
      </c>
      <c r="AC330" s="67">
        <v>43369</v>
      </c>
      <c r="AD330" s="14" t="s">
        <v>1298</v>
      </c>
      <c r="AE330" s="14" t="s">
        <v>2226</v>
      </c>
      <c r="AF330" s="14" t="s">
        <v>915</v>
      </c>
      <c r="AG330" s="14"/>
      <c r="AH330" s="14" t="str">
        <f t="shared" si="25"/>
        <v>Standard</v>
      </c>
      <c r="AI330" s="14">
        <f t="shared" si="26"/>
        <v>1.2333333333333334</v>
      </c>
      <c r="AJ330" s="14">
        <f t="shared" si="27"/>
        <v>0</v>
      </c>
      <c r="AK330" s="14">
        <f t="shared" si="28"/>
        <v>0</v>
      </c>
      <c r="AL330" s="68">
        <f t="shared" si="29"/>
        <v>0</v>
      </c>
    </row>
    <row r="331" spans="2:38" x14ac:dyDescent="0.3">
      <c r="B331" s="14">
        <v>2327883</v>
      </c>
      <c r="C331" s="14" t="s">
        <v>15</v>
      </c>
      <c r="D331" s="14" t="s">
        <v>2227</v>
      </c>
      <c r="E331" s="14" t="s">
        <v>2227</v>
      </c>
      <c r="F331" s="14"/>
      <c r="G331" s="69">
        <v>883000000000</v>
      </c>
      <c r="H331" s="14" t="s">
        <v>119</v>
      </c>
      <c r="I331" s="14"/>
      <c r="J331" s="14"/>
      <c r="K331" s="14">
        <v>7.4</v>
      </c>
      <c r="L331" s="14">
        <v>38</v>
      </c>
      <c r="M331" s="14">
        <v>27</v>
      </c>
      <c r="N331" s="14">
        <v>31</v>
      </c>
      <c r="O331" s="14">
        <v>3.93</v>
      </c>
      <c r="P331" s="14">
        <v>608</v>
      </c>
      <c r="Q331" s="14">
        <v>74</v>
      </c>
      <c r="R331" s="14" t="s">
        <v>2104</v>
      </c>
      <c r="S331" s="14" t="s">
        <v>1615</v>
      </c>
      <c r="T331" s="14" t="s">
        <v>900</v>
      </c>
      <c r="U331" s="14" t="s">
        <v>915</v>
      </c>
      <c r="V331" s="14"/>
      <c r="W331" s="14"/>
      <c r="X331" s="14"/>
      <c r="Y331" s="14"/>
      <c r="Z331" s="14" t="s">
        <v>912</v>
      </c>
      <c r="AA331" s="14" t="s">
        <v>2108</v>
      </c>
      <c r="AB331" s="67">
        <v>43388</v>
      </c>
      <c r="AC331" s="67">
        <v>43369</v>
      </c>
      <c r="AD331" s="14" t="s">
        <v>1298</v>
      </c>
      <c r="AE331" s="14" t="s">
        <v>2228</v>
      </c>
      <c r="AF331" s="14" t="s">
        <v>915</v>
      </c>
      <c r="AG331" s="14"/>
      <c r="AH331" s="14" t="str">
        <f t="shared" si="25"/>
        <v>Standard</v>
      </c>
      <c r="AI331" s="14">
        <f t="shared" si="26"/>
        <v>1.2333333333333334</v>
      </c>
      <c r="AJ331" s="14">
        <f t="shared" si="27"/>
        <v>0</v>
      </c>
      <c r="AK331" s="14">
        <f t="shared" si="28"/>
        <v>0</v>
      </c>
      <c r="AL331" s="68">
        <f t="shared" si="29"/>
        <v>0</v>
      </c>
    </row>
    <row r="332" spans="2:38" x14ac:dyDescent="0.3">
      <c r="B332" s="14">
        <v>2266017</v>
      </c>
      <c r="C332" s="14" t="s">
        <v>15</v>
      </c>
      <c r="D332" s="14" t="s">
        <v>2229</v>
      </c>
      <c r="E332" s="14" t="s">
        <v>2229</v>
      </c>
      <c r="F332" s="14"/>
      <c r="G332" s="14">
        <v>8</v>
      </c>
      <c r="H332" s="14" t="s">
        <v>119</v>
      </c>
      <c r="I332" s="14"/>
      <c r="J332" s="14"/>
      <c r="K332" s="14">
        <v>7.3</v>
      </c>
      <c r="L332" s="14">
        <v>38</v>
      </c>
      <c r="M332" s="14">
        <v>27</v>
      </c>
      <c r="N332" s="14">
        <v>30</v>
      </c>
      <c r="O332" s="14">
        <v>3.93</v>
      </c>
      <c r="P332" s="14">
        <v>608</v>
      </c>
      <c r="Q332" s="14">
        <v>66</v>
      </c>
      <c r="R332" s="14" t="s">
        <v>2011</v>
      </c>
      <c r="S332" s="14" t="s">
        <v>2012</v>
      </c>
      <c r="T332" s="14" t="s">
        <v>900</v>
      </c>
      <c r="U332" s="14" t="s">
        <v>915</v>
      </c>
      <c r="V332" s="14"/>
      <c r="W332" s="14"/>
      <c r="X332" s="14"/>
      <c r="Y332" s="14"/>
      <c r="Z332" s="14" t="s">
        <v>912</v>
      </c>
      <c r="AA332" s="14" t="s">
        <v>2111</v>
      </c>
      <c r="AB332" s="67">
        <v>42522</v>
      </c>
      <c r="AC332" s="67">
        <v>42488</v>
      </c>
      <c r="AD332" s="14" t="s">
        <v>1298</v>
      </c>
      <c r="AE332" s="14" t="s">
        <v>2230</v>
      </c>
      <c r="AF332" s="14" t="s">
        <v>915</v>
      </c>
      <c r="AG332" s="14"/>
      <c r="AH332" s="14" t="str">
        <f t="shared" si="25"/>
        <v>Standard</v>
      </c>
      <c r="AI332" s="14">
        <f t="shared" si="26"/>
        <v>1.1000000000000001</v>
      </c>
      <c r="AJ332" s="14">
        <f t="shared" si="27"/>
        <v>0</v>
      </c>
      <c r="AK332" s="14">
        <f t="shared" si="28"/>
        <v>0</v>
      </c>
      <c r="AL332" s="68">
        <f t="shared" si="29"/>
        <v>0</v>
      </c>
    </row>
    <row r="333" spans="2:38" x14ac:dyDescent="0.3">
      <c r="B333" s="14">
        <v>2266042</v>
      </c>
      <c r="C333" s="14" t="s">
        <v>15</v>
      </c>
      <c r="D333" s="14" t="s">
        <v>2231</v>
      </c>
      <c r="E333" s="14" t="s">
        <v>2231</v>
      </c>
      <c r="F333" s="14"/>
      <c r="G333" s="14">
        <v>8</v>
      </c>
      <c r="H333" s="14" t="s">
        <v>119</v>
      </c>
      <c r="I333" s="14"/>
      <c r="J333" s="14"/>
      <c r="K333" s="14">
        <v>7.4</v>
      </c>
      <c r="L333" s="14">
        <v>38</v>
      </c>
      <c r="M333" s="14">
        <v>27</v>
      </c>
      <c r="N333" s="14">
        <v>31</v>
      </c>
      <c r="O333" s="14">
        <v>3.93</v>
      </c>
      <c r="P333" s="14">
        <v>608</v>
      </c>
      <c r="Q333" s="14">
        <v>73</v>
      </c>
      <c r="R333" s="14" t="s">
        <v>2011</v>
      </c>
      <c r="S333" s="14" t="s">
        <v>2012</v>
      </c>
      <c r="T333" s="14" t="s">
        <v>900</v>
      </c>
      <c r="U333" s="14" t="s">
        <v>915</v>
      </c>
      <c r="V333" s="14"/>
      <c r="W333" s="14"/>
      <c r="X333" s="14"/>
      <c r="Y333" s="14"/>
      <c r="Z333" s="14" t="s">
        <v>915</v>
      </c>
      <c r="AA333" s="14"/>
      <c r="AB333" s="67">
        <v>42522</v>
      </c>
      <c r="AC333" s="67">
        <v>42488</v>
      </c>
      <c r="AD333" s="14" t="s">
        <v>1298</v>
      </c>
      <c r="AE333" s="14" t="s">
        <v>2232</v>
      </c>
      <c r="AF333" s="14" t="s">
        <v>915</v>
      </c>
      <c r="AG333" s="14"/>
      <c r="AH333" s="14" t="str">
        <f t="shared" si="25"/>
        <v>Standard</v>
      </c>
      <c r="AI333" s="14">
        <f t="shared" si="26"/>
        <v>1.2166666666666666</v>
      </c>
      <c r="AJ333" s="14">
        <f t="shared" si="27"/>
        <v>0</v>
      </c>
      <c r="AK333" s="14">
        <f t="shared" si="28"/>
        <v>0</v>
      </c>
      <c r="AL333" s="68">
        <f t="shared" si="29"/>
        <v>0</v>
      </c>
    </row>
    <row r="334" spans="2:38" x14ac:dyDescent="0.3">
      <c r="B334" s="14">
        <v>2266052</v>
      </c>
      <c r="C334" s="14" t="s">
        <v>15</v>
      </c>
      <c r="D334" s="14" t="s">
        <v>2231</v>
      </c>
      <c r="E334" s="14" t="s">
        <v>2231</v>
      </c>
      <c r="F334" s="14"/>
      <c r="G334" s="14">
        <v>8</v>
      </c>
      <c r="H334" s="14" t="s">
        <v>119</v>
      </c>
      <c r="I334" s="14"/>
      <c r="J334" s="14"/>
      <c r="K334" s="14">
        <v>7.4</v>
      </c>
      <c r="L334" s="14">
        <v>38</v>
      </c>
      <c r="M334" s="14">
        <v>27</v>
      </c>
      <c r="N334" s="14">
        <v>31</v>
      </c>
      <c r="O334" s="14">
        <v>3.93</v>
      </c>
      <c r="P334" s="14">
        <v>608</v>
      </c>
      <c r="Q334" s="14">
        <v>73</v>
      </c>
      <c r="R334" s="14" t="s">
        <v>2011</v>
      </c>
      <c r="S334" s="14" t="s">
        <v>2012</v>
      </c>
      <c r="T334" s="14" t="s">
        <v>900</v>
      </c>
      <c r="U334" s="14" t="s">
        <v>915</v>
      </c>
      <c r="V334" s="14"/>
      <c r="W334" s="14"/>
      <c r="X334" s="14"/>
      <c r="Y334" s="14"/>
      <c r="Z334" s="14" t="s">
        <v>915</v>
      </c>
      <c r="AA334" s="14"/>
      <c r="AB334" s="67">
        <v>42522</v>
      </c>
      <c r="AC334" s="67">
        <v>42488</v>
      </c>
      <c r="AD334" s="14" t="s">
        <v>1298</v>
      </c>
      <c r="AE334" s="14" t="s">
        <v>2233</v>
      </c>
      <c r="AF334" s="14" t="s">
        <v>915</v>
      </c>
      <c r="AG334" s="14"/>
      <c r="AH334" s="14" t="str">
        <f t="shared" si="25"/>
        <v>Standard</v>
      </c>
      <c r="AI334" s="14">
        <f t="shared" si="26"/>
        <v>1.2166666666666666</v>
      </c>
      <c r="AJ334" s="14">
        <f t="shared" si="27"/>
        <v>0</v>
      </c>
      <c r="AK334" s="14">
        <f t="shared" si="28"/>
        <v>0</v>
      </c>
      <c r="AL334" s="68">
        <f t="shared" si="29"/>
        <v>0</v>
      </c>
    </row>
    <row r="335" spans="2:38" x14ac:dyDescent="0.3">
      <c r="B335" s="14">
        <v>2266043</v>
      </c>
      <c r="C335" s="14" t="s">
        <v>15</v>
      </c>
      <c r="D335" s="14" t="s">
        <v>2234</v>
      </c>
      <c r="E335" s="14" t="s">
        <v>2234</v>
      </c>
      <c r="F335" s="14"/>
      <c r="G335" s="14">
        <v>8</v>
      </c>
      <c r="H335" s="14" t="s">
        <v>119</v>
      </c>
      <c r="I335" s="14"/>
      <c r="J335" s="14"/>
      <c r="K335" s="14">
        <v>7.4</v>
      </c>
      <c r="L335" s="14">
        <v>38</v>
      </c>
      <c r="M335" s="14">
        <v>27</v>
      </c>
      <c r="N335" s="14">
        <v>31</v>
      </c>
      <c r="O335" s="14">
        <v>3.93</v>
      </c>
      <c r="P335" s="14">
        <v>608</v>
      </c>
      <c r="Q335" s="14">
        <v>73</v>
      </c>
      <c r="R335" s="14" t="s">
        <v>2011</v>
      </c>
      <c r="S335" s="14" t="s">
        <v>2012</v>
      </c>
      <c r="T335" s="14" t="s">
        <v>900</v>
      </c>
      <c r="U335" s="14" t="s">
        <v>915</v>
      </c>
      <c r="V335" s="14"/>
      <c r="W335" s="14"/>
      <c r="X335" s="14"/>
      <c r="Y335" s="14"/>
      <c r="Z335" s="14" t="s">
        <v>915</v>
      </c>
      <c r="AA335" s="14"/>
      <c r="AB335" s="67">
        <v>42522</v>
      </c>
      <c r="AC335" s="67">
        <v>42488</v>
      </c>
      <c r="AD335" s="14" t="s">
        <v>1298</v>
      </c>
      <c r="AE335" s="14" t="s">
        <v>2235</v>
      </c>
      <c r="AF335" s="14" t="s">
        <v>915</v>
      </c>
      <c r="AG335" s="14"/>
      <c r="AH335" s="14" t="str">
        <f t="shared" si="25"/>
        <v>Standard</v>
      </c>
      <c r="AI335" s="14">
        <f t="shared" si="26"/>
        <v>1.2166666666666666</v>
      </c>
      <c r="AJ335" s="14">
        <f t="shared" si="27"/>
        <v>0</v>
      </c>
      <c r="AK335" s="14">
        <f t="shared" si="28"/>
        <v>0</v>
      </c>
      <c r="AL335" s="68">
        <f t="shared" si="29"/>
        <v>0</v>
      </c>
    </row>
    <row r="336" spans="2:38" x14ac:dyDescent="0.3">
      <c r="B336" s="14">
        <v>2266044</v>
      </c>
      <c r="C336" s="14" t="s">
        <v>15</v>
      </c>
      <c r="D336" s="14" t="s">
        <v>2236</v>
      </c>
      <c r="E336" s="14" t="s">
        <v>2236</v>
      </c>
      <c r="F336" s="14"/>
      <c r="G336" s="14">
        <v>8</v>
      </c>
      <c r="H336" s="14" t="s">
        <v>119</v>
      </c>
      <c r="I336" s="14"/>
      <c r="J336" s="14"/>
      <c r="K336" s="14">
        <v>7.4</v>
      </c>
      <c r="L336" s="14">
        <v>38</v>
      </c>
      <c r="M336" s="14">
        <v>27</v>
      </c>
      <c r="N336" s="14">
        <v>31</v>
      </c>
      <c r="O336" s="14">
        <v>3.93</v>
      </c>
      <c r="P336" s="14">
        <v>608</v>
      </c>
      <c r="Q336" s="14">
        <v>73</v>
      </c>
      <c r="R336" s="14" t="s">
        <v>2011</v>
      </c>
      <c r="S336" s="14" t="s">
        <v>2012</v>
      </c>
      <c r="T336" s="14" t="s">
        <v>900</v>
      </c>
      <c r="U336" s="14" t="s">
        <v>915</v>
      </c>
      <c r="V336" s="14"/>
      <c r="W336" s="14"/>
      <c r="X336" s="14"/>
      <c r="Y336" s="14"/>
      <c r="Z336" s="14" t="s">
        <v>915</v>
      </c>
      <c r="AA336" s="14"/>
      <c r="AB336" s="67">
        <v>42522</v>
      </c>
      <c r="AC336" s="67">
        <v>42488</v>
      </c>
      <c r="AD336" s="14" t="s">
        <v>1298</v>
      </c>
      <c r="AE336" s="14" t="s">
        <v>2237</v>
      </c>
      <c r="AF336" s="14" t="s">
        <v>915</v>
      </c>
      <c r="AG336" s="14"/>
      <c r="AH336" s="14" t="str">
        <f t="shared" si="25"/>
        <v>Standard</v>
      </c>
      <c r="AI336" s="14">
        <f t="shared" si="26"/>
        <v>1.2166666666666666</v>
      </c>
      <c r="AJ336" s="14">
        <f t="shared" si="27"/>
        <v>0</v>
      </c>
      <c r="AK336" s="14">
        <f t="shared" si="28"/>
        <v>0</v>
      </c>
      <c r="AL336" s="68">
        <f t="shared" si="29"/>
        <v>0</v>
      </c>
    </row>
    <row r="337" spans="2:38" hidden="1" x14ac:dyDescent="0.3">
      <c r="B337" s="70">
        <v>2266024</v>
      </c>
      <c r="C337" s="70" t="s">
        <v>15</v>
      </c>
      <c r="D337" s="70" t="s">
        <v>2238</v>
      </c>
      <c r="E337" s="70" t="s">
        <v>2238</v>
      </c>
      <c r="F337" s="70"/>
      <c r="G337" s="74">
        <v>883000000000</v>
      </c>
      <c r="H337" s="70" t="s">
        <v>119</v>
      </c>
      <c r="I337" s="70" t="s">
        <v>2022</v>
      </c>
      <c r="J337" s="70"/>
      <c r="K337" s="70">
        <v>7.4</v>
      </c>
      <c r="L337" s="70">
        <v>38</v>
      </c>
      <c r="M337" s="70">
        <v>27</v>
      </c>
      <c r="N337" s="70">
        <v>31</v>
      </c>
      <c r="O337" s="70">
        <v>4.5</v>
      </c>
      <c r="P337" s="70">
        <v>531</v>
      </c>
      <c r="Q337" s="70">
        <v>75</v>
      </c>
      <c r="R337" s="70" t="s">
        <v>2023</v>
      </c>
      <c r="S337" s="70" t="s">
        <v>2024</v>
      </c>
      <c r="T337" s="70" t="s">
        <v>900</v>
      </c>
      <c r="U337" s="70" t="s">
        <v>915</v>
      </c>
      <c r="V337" s="70"/>
      <c r="W337" s="70"/>
      <c r="X337" s="70"/>
      <c r="Y337" s="70">
        <v>4.4400000000000004</v>
      </c>
      <c r="Z337" s="70" t="s">
        <v>912</v>
      </c>
      <c r="AA337" s="70" t="s">
        <v>2124</v>
      </c>
      <c r="AB337" s="71">
        <v>42309</v>
      </c>
      <c r="AC337" s="71">
        <v>42488</v>
      </c>
      <c r="AD337" s="70" t="s">
        <v>1298</v>
      </c>
      <c r="AE337" s="70" t="s">
        <v>2239</v>
      </c>
      <c r="AF337" s="70" t="s">
        <v>912</v>
      </c>
      <c r="AG337" s="70" t="s">
        <v>912</v>
      </c>
      <c r="AH337" s="14" t="str">
        <f t="shared" si="25"/>
        <v>Standard</v>
      </c>
      <c r="AI337" s="70">
        <f t="shared" si="26"/>
        <v>1.25</v>
      </c>
      <c r="AJ337" s="70">
        <f t="shared" si="27"/>
        <v>0</v>
      </c>
      <c r="AK337" s="70">
        <f t="shared" si="28"/>
        <v>0</v>
      </c>
      <c r="AL337" s="72">
        <f t="shared" si="29"/>
        <v>0</v>
      </c>
    </row>
    <row r="338" spans="2:38" x14ac:dyDescent="0.3">
      <c r="B338" s="14">
        <v>2266095</v>
      </c>
      <c r="C338" s="14" t="s">
        <v>15</v>
      </c>
      <c r="D338" s="14" t="s">
        <v>2240</v>
      </c>
      <c r="E338" s="14" t="s">
        <v>2240</v>
      </c>
      <c r="F338" s="14" t="s">
        <v>2241</v>
      </c>
      <c r="G338" s="14">
        <v>8</v>
      </c>
      <c r="H338" s="14" t="s">
        <v>119</v>
      </c>
      <c r="I338" s="14"/>
      <c r="J338" s="14"/>
      <c r="K338" s="14">
        <v>8.8000000000000007</v>
      </c>
      <c r="L338" s="14">
        <v>42</v>
      </c>
      <c r="M338" s="14">
        <v>29</v>
      </c>
      <c r="N338" s="14">
        <v>32</v>
      </c>
      <c r="O338" s="14">
        <v>3.93</v>
      </c>
      <c r="P338" s="14">
        <v>608</v>
      </c>
      <c r="Q338" s="14">
        <v>69</v>
      </c>
      <c r="R338" s="14" t="s">
        <v>2127</v>
      </c>
      <c r="S338" s="14" t="s">
        <v>2012</v>
      </c>
      <c r="T338" s="14" t="s">
        <v>900</v>
      </c>
      <c r="U338" s="14" t="s">
        <v>915</v>
      </c>
      <c r="V338" s="14"/>
      <c r="W338" s="14"/>
      <c r="X338" s="14"/>
      <c r="Y338" s="14"/>
      <c r="Z338" s="14" t="s">
        <v>915</v>
      </c>
      <c r="AA338" s="14"/>
      <c r="AB338" s="67">
        <v>42522</v>
      </c>
      <c r="AC338" s="67">
        <v>42488</v>
      </c>
      <c r="AD338" s="14" t="s">
        <v>1298</v>
      </c>
      <c r="AE338" s="14" t="s">
        <v>2242</v>
      </c>
      <c r="AF338" s="14" t="s">
        <v>915</v>
      </c>
      <c r="AG338" s="14"/>
      <c r="AH338" s="14" t="str">
        <f t="shared" si="25"/>
        <v>Standard</v>
      </c>
      <c r="AI338" s="14">
        <f t="shared" si="26"/>
        <v>1.1499999999999999</v>
      </c>
      <c r="AJ338" s="14">
        <f t="shared" si="27"/>
        <v>0</v>
      </c>
      <c r="AK338" s="14">
        <f t="shared" si="28"/>
        <v>0</v>
      </c>
      <c r="AL338" s="68">
        <f t="shared" si="29"/>
        <v>0</v>
      </c>
    </row>
    <row r="339" spans="2:38" x14ac:dyDescent="0.3">
      <c r="B339" s="14">
        <v>2266018</v>
      </c>
      <c r="C339" s="14" t="s">
        <v>15</v>
      </c>
      <c r="D339" s="14" t="s">
        <v>2243</v>
      </c>
      <c r="E339" s="14" t="s">
        <v>2243</v>
      </c>
      <c r="F339" s="14"/>
      <c r="G339" s="14">
        <v>8</v>
      </c>
      <c r="H339" s="14" t="s">
        <v>119</v>
      </c>
      <c r="I339" s="14"/>
      <c r="J339" s="14"/>
      <c r="K339" s="14">
        <v>7.3</v>
      </c>
      <c r="L339" s="14">
        <v>38</v>
      </c>
      <c r="M339" s="14">
        <v>27</v>
      </c>
      <c r="N339" s="14">
        <v>30</v>
      </c>
      <c r="O339" s="14">
        <v>3.93</v>
      </c>
      <c r="P339" s="14">
        <v>608</v>
      </c>
      <c r="Q339" s="14">
        <v>66</v>
      </c>
      <c r="R339" s="14" t="s">
        <v>2011</v>
      </c>
      <c r="S339" s="14" t="s">
        <v>2012</v>
      </c>
      <c r="T339" s="14" t="s">
        <v>900</v>
      </c>
      <c r="U339" s="14" t="s">
        <v>915</v>
      </c>
      <c r="V339" s="14"/>
      <c r="W339" s="14"/>
      <c r="X339" s="14" t="s">
        <v>915</v>
      </c>
      <c r="Y339" s="14"/>
      <c r="Z339" s="14" t="s">
        <v>912</v>
      </c>
      <c r="AA339" s="14" t="s">
        <v>2244</v>
      </c>
      <c r="AB339" s="67">
        <v>42522</v>
      </c>
      <c r="AC339" s="67">
        <v>42488</v>
      </c>
      <c r="AD339" s="14" t="s">
        <v>1298</v>
      </c>
      <c r="AE339" s="14" t="s">
        <v>2245</v>
      </c>
      <c r="AF339" s="14" t="s">
        <v>915</v>
      </c>
      <c r="AG339" s="14"/>
      <c r="AH339" s="14" t="str">
        <f t="shared" si="25"/>
        <v>Standard</v>
      </c>
      <c r="AI339" s="14">
        <f t="shared" si="26"/>
        <v>1.1000000000000001</v>
      </c>
      <c r="AJ339" s="14">
        <f t="shared" si="27"/>
        <v>0</v>
      </c>
      <c r="AK339" s="14">
        <f t="shared" si="28"/>
        <v>0</v>
      </c>
      <c r="AL339" s="68">
        <f t="shared" si="29"/>
        <v>0</v>
      </c>
    </row>
    <row r="340" spans="2:38" x14ac:dyDescent="0.3">
      <c r="B340" s="14">
        <v>2282566</v>
      </c>
      <c r="C340" s="14" t="s">
        <v>15</v>
      </c>
      <c r="D340" s="14" t="s">
        <v>2246</v>
      </c>
      <c r="E340" s="14" t="s">
        <v>2246</v>
      </c>
      <c r="F340" s="14"/>
      <c r="G340" s="69">
        <v>883000000000</v>
      </c>
      <c r="H340" s="14" t="s">
        <v>119</v>
      </c>
      <c r="I340" s="14"/>
      <c r="J340" s="14"/>
      <c r="K340" s="14">
        <v>7.4</v>
      </c>
      <c r="L340" s="14">
        <v>38</v>
      </c>
      <c r="M340" s="14">
        <v>27</v>
      </c>
      <c r="N340" s="14">
        <v>31</v>
      </c>
      <c r="O340" s="14">
        <v>3.93</v>
      </c>
      <c r="P340" s="14">
        <v>608</v>
      </c>
      <c r="Q340" s="14">
        <v>73</v>
      </c>
      <c r="R340" s="14" t="s">
        <v>2118</v>
      </c>
      <c r="S340" s="14" t="s">
        <v>2012</v>
      </c>
      <c r="T340" s="14" t="s">
        <v>900</v>
      </c>
      <c r="U340" s="14" t="s">
        <v>915</v>
      </c>
      <c r="V340" s="14"/>
      <c r="W340" s="14"/>
      <c r="X340" s="14"/>
      <c r="Y340" s="14"/>
      <c r="Z340" s="14" t="s">
        <v>912</v>
      </c>
      <c r="AA340" s="14" t="s">
        <v>2142</v>
      </c>
      <c r="AB340" s="67">
        <v>42437</v>
      </c>
      <c r="AC340" s="67">
        <v>42670</v>
      </c>
      <c r="AD340" s="14" t="s">
        <v>1298</v>
      </c>
      <c r="AE340" s="14" t="s">
        <v>2247</v>
      </c>
      <c r="AF340" s="14" t="s">
        <v>915</v>
      </c>
      <c r="AG340" s="14"/>
      <c r="AH340" s="14" t="str">
        <f t="shared" si="25"/>
        <v>Standard</v>
      </c>
      <c r="AI340" s="14">
        <f t="shared" si="26"/>
        <v>1.2166666666666666</v>
      </c>
      <c r="AJ340" s="14">
        <f t="shared" si="27"/>
        <v>0</v>
      </c>
      <c r="AK340" s="14">
        <f t="shared" si="28"/>
        <v>0</v>
      </c>
      <c r="AL340" s="68">
        <f t="shared" si="29"/>
        <v>0</v>
      </c>
    </row>
    <row r="341" spans="2:38" x14ac:dyDescent="0.3">
      <c r="B341" s="14">
        <v>2282567</v>
      </c>
      <c r="C341" s="14" t="s">
        <v>15</v>
      </c>
      <c r="D341" s="14" t="s">
        <v>2248</v>
      </c>
      <c r="E341" s="14" t="s">
        <v>2248</v>
      </c>
      <c r="F341" s="14"/>
      <c r="G341" s="69">
        <v>883000000000</v>
      </c>
      <c r="H341" s="14" t="s">
        <v>119</v>
      </c>
      <c r="I341" s="14"/>
      <c r="J341" s="14"/>
      <c r="K341" s="14">
        <v>7.4</v>
      </c>
      <c r="L341" s="14">
        <v>38</v>
      </c>
      <c r="M341" s="14">
        <v>27</v>
      </c>
      <c r="N341" s="14">
        <v>31</v>
      </c>
      <c r="O341" s="14">
        <v>3.93</v>
      </c>
      <c r="P341" s="14">
        <v>608</v>
      </c>
      <c r="Q341" s="14">
        <v>73</v>
      </c>
      <c r="R341" s="14" t="s">
        <v>2118</v>
      </c>
      <c r="S341" s="14" t="s">
        <v>2012</v>
      </c>
      <c r="T341" s="14" t="s">
        <v>900</v>
      </c>
      <c r="U341" s="14" t="s">
        <v>915</v>
      </c>
      <c r="V341" s="14"/>
      <c r="W341" s="14"/>
      <c r="X341" s="14"/>
      <c r="Y341" s="14"/>
      <c r="Z341" s="14" t="s">
        <v>912</v>
      </c>
      <c r="AA341" s="14" t="s">
        <v>2148</v>
      </c>
      <c r="AB341" s="67">
        <v>42437</v>
      </c>
      <c r="AC341" s="67">
        <v>42670</v>
      </c>
      <c r="AD341" s="14" t="s">
        <v>1298</v>
      </c>
      <c r="AE341" s="14" t="s">
        <v>2249</v>
      </c>
      <c r="AF341" s="14" t="s">
        <v>915</v>
      </c>
      <c r="AG341" s="14"/>
      <c r="AH341" s="14" t="str">
        <f t="shared" si="25"/>
        <v>Standard</v>
      </c>
      <c r="AI341" s="14">
        <f t="shared" si="26"/>
        <v>1.2166666666666666</v>
      </c>
      <c r="AJ341" s="14">
        <f t="shared" si="27"/>
        <v>0</v>
      </c>
      <c r="AK341" s="14">
        <f t="shared" si="28"/>
        <v>0</v>
      </c>
      <c r="AL341" s="68">
        <f t="shared" si="29"/>
        <v>0</v>
      </c>
    </row>
    <row r="342" spans="2:38" x14ac:dyDescent="0.3">
      <c r="B342" s="14">
        <v>2282568</v>
      </c>
      <c r="C342" s="14" t="s">
        <v>15</v>
      </c>
      <c r="D342" s="14" t="s">
        <v>2250</v>
      </c>
      <c r="E342" s="14" t="s">
        <v>2250</v>
      </c>
      <c r="F342" s="14"/>
      <c r="G342" s="69">
        <v>883000000000</v>
      </c>
      <c r="H342" s="14" t="s">
        <v>119</v>
      </c>
      <c r="I342" s="14"/>
      <c r="J342" s="14"/>
      <c r="K342" s="14">
        <v>7.4</v>
      </c>
      <c r="L342" s="14">
        <v>38</v>
      </c>
      <c r="M342" s="14">
        <v>27</v>
      </c>
      <c r="N342" s="14">
        <v>31</v>
      </c>
      <c r="O342" s="14">
        <v>3.93</v>
      </c>
      <c r="P342" s="14">
        <v>608</v>
      </c>
      <c r="Q342" s="14">
        <v>73</v>
      </c>
      <c r="R342" s="14" t="s">
        <v>2118</v>
      </c>
      <c r="S342" s="14" t="s">
        <v>2012</v>
      </c>
      <c r="T342" s="14" t="s">
        <v>900</v>
      </c>
      <c r="U342" s="14" t="s">
        <v>915</v>
      </c>
      <c r="V342" s="14"/>
      <c r="W342" s="14"/>
      <c r="X342" s="14"/>
      <c r="Y342" s="14"/>
      <c r="Z342" s="14" t="s">
        <v>912</v>
      </c>
      <c r="AA342" s="14" t="s">
        <v>2148</v>
      </c>
      <c r="AB342" s="67">
        <v>42437</v>
      </c>
      <c r="AC342" s="67">
        <v>42670</v>
      </c>
      <c r="AD342" s="14" t="s">
        <v>1298</v>
      </c>
      <c r="AE342" s="14" t="s">
        <v>2251</v>
      </c>
      <c r="AF342" s="14" t="s">
        <v>915</v>
      </c>
      <c r="AG342" s="14"/>
      <c r="AH342" s="14" t="str">
        <f t="shared" si="25"/>
        <v>Standard</v>
      </c>
      <c r="AI342" s="14">
        <f t="shared" si="26"/>
        <v>1.2166666666666666</v>
      </c>
      <c r="AJ342" s="14">
        <f t="shared" si="27"/>
        <v>0</v>
      </c>
      <c r="AK342" s="14">
        <f t="shared" si="28"/>
        <v>0</v>
      </c>
      <c r="AL342" s="68">
        <f t="shared" si="29"/>
        <v>0</v>
      </c>
    </row>
    <row r="343" spans="2:38" hidden="1" x14ac:dyDescent="0.3">
      <c r="B343" s="14">
        <v>2327889</v>
      </c>
      <c r="C343" s="14" t="s">
        <v>15</v>
      </c>
      <c r="D343" s="14" t="s">
        <v>2196</v>
      </c>
      <c r="E343" s="14" t="s">
        <v>2196</v>
      </c>
      <c r="F343" s="14"/>
      <c r="G343" s="69">
        <v>883000000000</v>
      </c>
      <c r="H343" s="14" t="s">
        <v>1305</v>
      </c>
      <c r="I343" s="14"/>
      <c r="J343" s="14"/>
      <c r="K343" s="14">
        <v>7.4</v>
      </c>
      <c r="L343" s="14">
        <v>38</v>
      </c>
      <c r="M343" s="14">
        <v>27</v>
      </c>
      <c r="N343" s="14">
        <v>31</v>
      </c>
      <c r="O343" s="14">
        <v>3.48</v>
      </c>
      <c r="P343" s="14">
        <v>687</v>
      </c>
      <c r="Q343" s="14">
        <v>65</v>
      </c>
      <c r="R343" s="14" t="s">
        <v>2100</v>
      </c>
      <c r="S343" s="14" t="s">
        <v>1615</v>
      </c>
      <c r="T343" s="14" t="s">
        <v>900</v>
      </c>
      <c r="U343" s="14" t="s">
        <v>915</v>
      </c>
      <c r="V343" s="14"/>
      <c r="W343" s="14"/>
      <c r="X343" s="14"/>
      <c r="Y343" s="14"/>
      <c r="Z343" s="14" t="s">
        <v>912</v>
      </c>
      <c r="AA343" s="14" t="s">
        <v>2101</v>
      </c>
      <c r="AB343" s="67">
        <v>43388</v>
      </c>
      <c r="AC343" s="67">
        <v>43369</v>
      </c>
      <c r="AD343" s="14" t="s">
        <v>1294</v>
      </c>
      <c r="AE343" s="14" t="s">
        <v>2197</v>
      </c>
      <c r="AF343" s="14" t="s">
        <v>915</v>
      </c>
      <c r="AG343" s="14"/>
      <c r="AH343" s="14" t="str">
        <f t="shared" si="25"/>
        <v>Standard</v>
      </c>
      <c r="AI343" s="14">
        <f t="shared" si="26"/>
        <v>1.0833333333333333</v>
      </c>
      <c r="AJ343" s="14">
        <f t="shared" si="27"/>
        <v>0</v>
      </c>
      <c r="AK343" s="14">
        <f t="shared" si="28"/>
        <v>0</v>
      </c>
      <c r="AL343" s="68">
        <f t="shared" si="29"/>
        <v>0</v>
      </c>
    </row>
    <row r="344" spans="2:38" hidden="1" x14ac:dyDescent="0.3">
      <c r="B344" s="14">
        <v>2327884</v>
      </c>
      <c r="C344" s="14" t="s">
        <v>15</v>
      </c>
      <c r="D344" s="14" t="s">
        <v>2198</v>
      </c>
      <c r="E344" s="14" t="s">
        <v>2198</v>
      </c>
      <c r="F344" s="14"/>
      <c r="G344" s="69">
        <v>883000000000</v>
      </c>
      <c r="H344" s="14" t="s">
        <v>1305</v>
      </c>
      <c r="I344" s="14"/>
      <c r="J344" s="14"/>
      <c r="K344" s="14">
        <v>7.4</v>
      </c>
      <c r="L344" s="14">
        <v>38</v>
      </c>
      <c r="M344" s="14">
        <v>27</v>
      </c>
      <c r="N344" s="14">
        <v>31</v>
      </c>
      <c r="O344" s="14">
        <v>3.48</v>
      </c>
      <c r="P344" s="14">
        <v>687</v>
      </c>
      <c r="Q344" s="14">
        <v>66</v>
      </c>
      <c r="R344" s="14" t="s">
        <v>2104</v>
      </c>
      <c r="S344" s="14" t="s">
        <v>2105</v>
      </c>
      <c r="T344" s="14" t="s">
        <v>900</v>
      </c>
      <c r="U344" s="14" t="s">
        <v>915</v>
      </c>
      <c r="V344" s="14"/>
      <c r="W344" s="14"/>
      <c r="X344" s="14"/>
      <c r="Y344" s="14"/>
      <c r="Z344" s="14" t="s">
        <v>912</v>
      </c>
      <c r="AA344" s="14" t="s">
        <v>2101</v>
      </c>
      <c r="AB344" s="67">
        <v>43388</v>
      </c>
      <c r="AC344" s="67">
        <v>43369</v>
      </c>
      <c r="AD344" s="14" t="s">
        <v>1294</v>
      </c>
      <c r="AE344" s="14" t="s">
        <v>2199</v>
      </c>
      <c r="AF344" s="14" t="s">
        <v>915</v>
      </c>
      <c r="AG344" s="14"/>
      <c r="AH344" s="14" t="str">
        <f t="shared" si="25"/>
        <v>Standard</v>
      </c>
      <c r="AI344" s="14">
        <f t="shared" si="26"/>
        <v>1.1000000000000001</v>
      </c>
      <c r="AJ344" s="14">
        <f t="shared" si="27"/>
        <v>0</v>
      </c>
      <c r="AK344" s="14">
        <f t="shared" si="28"/>
        <v>0</v>
      </c>
      <c r="AL344" s="68">
        <f t="shared" si="29"/>
        <v>0</v>
      </c>
    </row>
    <row r="345" spans="2:38" hidden="1" x14ac:dyDescent="0.3">
      <c r="B345" s="14">
        <v>2327885</v>
      </c>
      <c r="C345" s="14" t="s">
        <v>15</v>
      </c>
      <c r="D345" s="14" t="s">
        <v>2200</v>
      </c>
      <c r="E345" s="14" t="s">
        <v>2200</v>
      </c>
      <c r="F345" s="14"/>
      <c r="G345" s="69">
        <v>883000000000</v>
      </c>
      <c r="H345" s="14" t="s">
        <v>1305</v>
      </c>
      <c r="I345" s="14"/>
      <c r="J345" s="14"/>
      <c r="K345" s="14">
        <v>7.4</v>
      </c>
      <c r="L345" s="14">
        <v>38</v>
      </c>
      <c r="M345" s="14">
        <v>27</v>
      </c>
      <c r="N345" s="14">
        <v>31</v>
      </c>
      <c r="O345" s="14">
        <v>3.48</v>
      </c>
      <c r="P345" s="14">
        <v>687</v>
      </c>
      <c r="Q345" s="14">
        <v>66</v>
      </c>
      <c r="R345" s="14" t="s">
        <v>2104</v>
      </c>
      <c r="S345" s="14" t="s">
        <v>1615</v>
      </c>
      <c r="T345" s="14" t="s">
        <v>900</v>
      </c>
      <c r="U345" s="14" t="s">
        <v>915</v>
      </c>
      <c r="V345" s="14"/>
      <c r="W345" s="14"/>
      <c r="X345" s="14"/>
      <c r="Y345" s="14"/>
      <c r="Z345" s="14" t="s">
        <v>912</v>
      </c>
      <c r="AA345" s="14" t="s">
        <v>2108</v>
      </c>
      <c r="AB345" s="67">
        <v>43388</v>
      </c>
      <c r="AC345" s="67">
        <v>43369</v>
      </c>
      <c r="AD345" s="14" t="s">
        <v>1294</v>
      </c>
      <c r="AE345" s="14" t="s">
        <v>2201</v>
      </c>
      <c r="AF345" s="14" t="s">
        <v>915</v>
      </c>
      <c r="AG345" s="14"/>
      <c r="AH345" s="14" t="str">
        <f t="shared" si="25"/>
        <v>Standard</v>
      </c>
      <c r="AI345" s="14">
        <f t="shared" si="26"/>
        <v>1.1000000000000001</v>
      </c>
      <c r="AJ345" s="14">
        <f t="shared" si="27"/>
        <v>0</v>
      </c>
      <c r="AK345" s="14">
        <f t="shared" si="28"/>
        <v>0</v>
      </c>
      <c r="AL345" s="68">
        <f t="shared" si="29"/>
        <v>0</v>
      </c>
    </row>
    <row r="346" spans="2:38" hidden="1" x14ac:dyDescent="0.3">
      <c r="B346" s="14">
        <v>2327886</v>
      </c>
      <c r="C346" s="14" t="s">
        <v>15</v>
      </c>
      <c r="D346" s="14" t="s">
        <v>2202</v>
      </c>
      <c r="E346" s="14" t="s">
        <v>2202</v>
      </c>
      <c r="F346" s="14"/>
      <c r="G346" s="69">
        <v>883000000000</v>
      </c>
      <c r="H346" s="14" t="s">
        <v>1305</v>
      </c>
      <c r="I346" s="14"/>
      <c r="J346" s="14"/>
      <c r="K346" s="14">
        <v>7.4</v>
      </c>
      <c r="L346" s="14">
        <v>38</v>
      </c>
      <c r="M346" s="14">
        <v>27</v>
      </c>
      <c r="N346" s="14">
        <v>31</v>
      </c>
      <c r="O346" s="14">
        <v>3.48</v>
      </c>
      <c r="P346" s="14">
        <v>687</v>
      </c>
      <c r="Q346" s="14">
        <v>66</v>
      </c>
      <c r="R346" s="14" t="s">
        <v>2104</v>
      </c>
      <c r="S346" s="14" t="s">
        <v>1615</v>
      </c>
      <c r="T346" s="14" t="s">
        <v>900</v>
      </c>
      <c r="U346" s="14" t="s">
        <v>915</v>
      </c>
      <c r="V346" s="14"/>
      <c r="W346" s="14"/>
      <c r="X346" s="14"/>
      <c r="Y346" s="14"/>
      <c r="Z346" s="14" t="s">
        <v>915</v>
      </c>
      <c r="AA346" s="14"/>
      <c r="AB346" s="67">
        <v>43388</v>
      </c>
      <c r="AC346" s="67">
        <v>43369</v>
      </c>
      <c r="AD346" s="14" t="s">
        <v>1294</v>
      </c>
      <c r="AE346" s="14" t="s">
        <v>2203</v>
      </c>
      <c r="AF346" s="14" t="s">
        <v>915</v>
      </c>
      <c r="AG346" s="14"/>
      <c r="AH346" s="14" t="str">
        <f t="shared" si="25"/>
        <v>Standard</v>
      </c>
      <c r="AI346" s="14">
        <f t="shared" si="26"/>
        <v>1.1000000000000001</v>
      </c>
      <c r="AJ346" s="14">
        <f t="shared" si="27"/>
        <v>0</v>
      </c>
      <c r="AK346" s="14">
        <f t="shared" si="28"/>
        <v>0</v>
      </c>
      <c r="AL346" s="68">
        <f t="shared" si="29"/>
        <v>0</v>
      </c>
    </row>
    <row r="347" spans="2:38" hidden="1" x14ac:dyDescent="0.3">
      <c r="B347" s="14">
        <v>2265545</v>
      </c>
      <c r="C347" s="14" t="s">
        <v>15</v>
      </c>
      <c r="D347" s="14" t="s">
        <v>2204</v>
      </c>
      <c r="E347" s="14" t="s">
        <v>2204</v>
      </c>
      <c r="F347" s="14"/>
      <c r="G347" s="14">
        <v>1</v>
      </c>
      <c r="H347" s="14" t="s">
        <v>1305</v>
      </c>
      <c r="I347" s="14"/>
      <c r="J347" s="14"/>
      <c r="K347" s="14">
        <v>8.1999999999999993</v>
      </c>
      <c r="L347" s="14">
        <v>41</v>
      </c>
      <c r="M347" s="14">
        <v>29</v>
      </c>
      <c r="N347" s="14">
        <v>33</v>
      </c>
      <c r="O347" s="14">
        <v>3.48</v>
      </c>
      <c r="P347" s="14">
        <v>687</v>
      </c>
      <c r="Q347" s="14">
        <v>61</v>
      </c>
      <c r="R347" s="14" t="s">
        <v>2042</v>
      </c>
      <c r="S347" s="14" t="s">
        <v>1592</v>
      </c>
      <c r="T347" s="14" t="s">
        <v>900</v>
      </c>
      <c r="U347" s="14" t="s">
        <v>915</v>
      </c>
      <c r="V347" s="14"/>
      <c r="W347" s="14"/>
      <c r="X347" s="14"/>
      <c r="Y347" s="14"/>
      <c r="Z347" s="14" t="s">
        <v>915</v>
      </c>
      <c r="AA347" s="14"/>
      <c r="AB347" s="67">
        <v>42522</v>
      </c>
      <c r="AC347" s="67">
        <v>42488</v>
      </c>
      <c r="AD347" s="14" t="s">
        <v>1294</v>
      </c>
      <c r="AE347" s="14" t="s">
        <v>2205</v>
      </c>
      <c r="AF347" s="14" t="s">
        <v>915</v>
      </c>
      <c r="AG347" s="14"/>
      <c r="AH347" s="14" t="str">
        <f t="shared" si="25"/>
        <v>Standard</v>
      </c>
      <c r="AI347" s="14">
        <f t="shared" si="26"/>
        <v>1.0166666666666666</v>
      </c>
      <c r="AJ347" s="14">
        <f t="shared" si="27"/>
        <v>0</v>
      </c>
      <c r="AK347" s="14">
        <f t="shared" si="28"/>
        <v>0</v>
      </c>
      <c r="AL347" s="68">
        <f t="shared" si="29"/>
        <v>0</v>
      </c>
    </row>
    <row r="348" spans="2:38" hidden="1" x14ac:dyDescent="0.3">
      <c r="B348" s="14">
        <v>2265546</v>
      </c>
      <c r="C348" s="14" t="s">
        <v>15</v>
      </c>
      <c r="D348" s="14" t="s">
        <v>2206</v>
      </c>
      <c r="E348" s="14" t="s">
        <v>2206</v>
      </c>
      <c r="F348" s="14"/>
      <c r="G348" s="14">
        <v>1</v>
      </c>
      <c r="H348" s="14" t="s">
        <v>1305</v>
      </c>
      <c r="I348" s="14"/>
      <c r="J348" s="14"/>
      <c r="K348" s="14">
        <v>8.1999999999999993</v>
      </c>
      <c r="L348" s="14">
        <v>41</v>
      </c>
      <c r="M348" s="14">
        <v>29</v>
      </c>
      <c r="N348" s="14">
        <v>33</v>
      </c>
      <c r="O348" s="14">
        <v>3.48</v>
      </c>
      <c r="P348" s="14">
        <v>687</v>
      </c>
      <c r="Q348" s="14">
        <v>61</v>
      </c>
      <c r="R348" s="14" t="s">
        <v>2042</v>
      </c>
      <c r="S348" s="14" t="s">
        <v>1592</v>
      </c>
      <c r="T348" s="14" t="s">
        <v>900</v>
      </c>
      <c r="U348" s="14" t="s">
        <v>915</v>
      </c>
      <c r="V348" s="14"/>
      <c r="W348" s="14"/>
      <c r="X348" s="14"/>
      <c r="Y348" s="14"/>
      <c r="Z348" s="14" t="s">
        <v>915</v>
      </c>
      <c r="AA348" s="14"/>
      <c r="AB348" s="67">
        <v>42522</v>
      </c>
      <c r="AC348" s="67">
        <v>42488</v>
      </c>
      <c r="AD348" s="14" t="s">
        <v>1294</v>
      </c>
      <c r="AE348" s="14" t="s">
        <v>2207</v>
      </c>
      <c r="AF348" s="14" t="s">
        <v>915</v>
      </c>
      <c r="AG348" s="14"/>
      <c r="AH348" s="14" t="str">
        <f t="shared" ref="AH348:AH372" si="30">IF(K348&lt;4.4,"Compact","Standard")</f>
        <v>Standard</v>
      </c>
      <c r="AI348" s="14">
        <f t="shared" ref="AI348:AI372" si="31">Q348/60</f>
        <v>1.0166666666666666</v>
      </c>
      <c r="AJ348" s="14">
        <f t="shared" ref="AJ348:AJ372" si="32">AI348*$AO$2/1000</f>
        <v>0</v>
      </c>
      <c r="AK348" s="14">
        <f t="shared" ref="AK348:AK372" si="33">AJ348*IF(AH348="Standard",$AO$3,$AO$4)</f>
        <v>0</v>
      </c>
      <c r="AL348" s="68">
        <f t="shared" ref="AL348:AL372" si="34">AK348/P348</f>
        <v>0</v>
      </c>
    </row>
    <row r="349" spans="2:38" hidden="1" x14ac:dyDescent="0.3">
      <c r="B349" s="14">
        <v>2327892</v>
      </c>
      <c r="C349" s="14" t="s">
        <v>15</v>
      </c>
      <c r="D349" s="14" t="s">
        <v>2208</v>
      </c>
      <c r="E349" s="14" t="s">
        <v>2208</v>
      </c>
      <c r="F349" s="14"/>
      <c r="G349" s="69">
        <v>883000000000</v>
      </c>
      <c r="H349" s="14" t="s">
        <v>1305</v>
      </c>
      <c r="I349" s="14"/>
      <c r="J349" s="14"/>
      <c r="K349" s="14">
        <v>7.4</v>
      </c>
      <c r="L349" s="14">
        <v>38</v>
      </c>
      <c r="M349" s="14">
        <v>27</v>
      </c>
      <c r="N349" s="14">
        <v>31</v>
      </c>
      <c r="O349" s="14">
        <v>3.48</v>
      </c>
      <c r="P349" s="14">
        <v>687</v>
      </c>
      <c r="Q349" s="14">
        <v>67</v>
      </c>
      <c r="R349" s="14" t="s">
        <v>2051</v>
      </c>
      <c r="S349" s="14" t="s">
        <v>2052</v>
      </c>
      <c r="T349" s="14" t="s">
        <v>900</v>
      </c>
      <c r="U349" s="14" t="s">
        <v>912</v>
      </c>
      <c r="V349" s="14" t="s">
        <v>1870</v>
      </c>
      <c r="W349" s="14" t="s">
        <v>1871</v>
      </c>
      <c r="X349" s="14" t="s">
        <v>915</v>
      </c>
      <c r="Y349" s="14"/>
      <c r="Z349" s="14" t="s">
        <v>915</v>
      </c>
      <c r="AA349" s="14"/>
      <c r="AB349" s="67">
        <v>43388</v>
      </c>
      <c r="AC349" s="67">
        <v>43369</v>
      </c>
      <c r="AD349" s="14" t="s">
        <v>1294</v>
      </c>
      <c r="AE349" s="14" t="s">
        <v>2209</v>
      </c>
      <c r="AF349" s="14" t="s">
        <v>915</v>
      </c>
      <c r="AG349" s="14"/>
      <c r="AH349" s="14" t="str">
        <f t="shared" si="30"/>
        <v>Standard</v>
      </c>
      <c r="AI349" s="14">
        <f t="shared" si="31"/>
        <v>1.1166666666666667</v>
      </c>
      <c r="AJ349" s="14">
        <f t="shared" si="32"/>
        <v>0</v>
      </c>
      <c r="AK349" s="14">
        <f t="shared" si="33"/>
        <v>0</v>
      </c>
      <c r="AL349" s="68">
        <f t="shared" si="34"/>
        <v>0</v>
      </c>
    </row>
    <row r="350" spans="2:38" hidden="1" x14ac:dyDescent="0.3">
      <c r="B350" s="14">
        <v>2278428</v>
      </c>
      <c r="C350" s="14" t="s">
        <v>15</v>
      </c>
      <c r="D350" s="14" t="s">
        <v>2210</v>
      </c>
      <c r="E350" s="14" t="s">
        <v>2210</v>
      </c>
      <c r="F350" s="14"/>
      <c r="G350" s="69">
        <v>883000000000</v>
      </c>
      <c r="H350" s="14" t="s">
        <v>1410</v>
      </c>
      <c r="I350" s="14" t="s">
        <v>101</v>
      </c>
      <c r="J350" s="14">
        <v>240</v>
      </c>
      <c r="K350" s="14">
        <v>4.3</v>
      </c>
      <c r="L350" s="14">
        <v>34</v>
      </c>
      <c r="M350" s="14">
        <v>24</v>
      </c>
      <c r="N350" s="14">
        <v>25</v>
      </c>
      <c r="O350" s="14">
        <v>3.71</v>
      </c>
      <c r="P350" s="14">
        <v>229</v>
      </c>
      <c r="Q350" s="14">
        <v>66</v>
      </c>
      <c r="R350" s="14" t="s">
        <v>2211</v>
      </c>
      <c r="S350" s="14" t="s">
        <v>2212</v>
      </c>
      <c r="T350" s="14" t="s">
        <v>18</v>
      </c>
      <c r="U350" s="14" t="s">
        <v>915</v>
      </c>
      <c r="V350" s="14"/>
      <c r="W350" s="14"/>
      <c r="X350" s="14"/>
      <c r="Y350" s="14"/>
      <c r="Z350" s="14" t="s">
        <v>912</v>
      </c>
      <c r="AA350" s="14" t="s">
        <v>2213</v>
      </c>
      <c r="AB350" s="67">
        <v>42608</v>
      </c>
      <c r="AC350" s="67">
        <v>42615</v>
      </c>
      <c r="AD350" s="14" t="s">
        <v>1288</v>
      </c>
      <c r="AE350" s="14" t="s">
        <v>2214</v>
      </c>
      <c r="AF350" s="14" t="s">
        <v>915</v>
      </c>
      <c r="AG350" s="14"/>
      <c r="AH350" s="14" t="str">
        <f t="shared" si="30"/>
        <v>Compact</v>
      </c>
      <c r="AI350" s="14">
        <f t="shared" si="31"/>
        <v>1.1000000000000001</v>
      </c>
      <c r="AJ350" s="14">
        <f t="shared" si="32"/>
        <v>0</v>
      </c>
      <c r="AK350" s="14">
        <f t="shared" si="33"/>
        <v>0</v>
      </c>
      <c r="AL350" s="68">
        <f t="shared" si="34"/>
        <v>0</v>
      </c>
    </row>
    <row r="351" spans="2:38" hidden="1" x14ac:dyDescent="0.3">
      <c r="B351" s="14">
        <v>2278396</v>
      </c>
      <c r="C351" s="14" t="s">
        <v>15</v>
      </c>
      <c r="D351" s="14" t="s">
        <v>2215</v>
      </c>
      <c r="E351" s="14" t="s">
        <v>2215</v>
      </c>
      <c r="F351" s="14"/>
      <c r="G351" s="14">
        <v>8</v>
      </c>
      <c r="H351" s="14" t="s">
        <v>1410</v>
      </c>
      <c r="I351" s="14" t="s">
        <v>101</v>
      </c>
      <c r="J351" s="14">
        <v>240</v>
      </c>
      <c r="K351" s="14">
        <v>4.3</v>
      </c>
      <c r="L351" s="14">
        <v>34</v>
      </c>
      <c r="M351" s="14">
        <v>24</v>
      </c>
      <c r="N351" s="14">
        <v>25</v>
      </c>
      <c r="O351" s="14">
        <v>3.71</v>
      </c>
      <c r="P351" s="14">
        <v>229</v>
      </c>
      <c r="Q351" s="14">
        <v>64</v>
      </c>
      <c r="R351" s="14" t="s">
        <v>2211</v>
      </c>
      <c r="S351" s="14" t="s">
        <v>2212</v>
      </c>
      <c r="T351" s="14" t="s">
        <v>18</v>
      </c>
      <c r="U351" s="14" t="s">
        <v>915</v>
      </c>
      <c r="V351" s="14"/>
      <c r="W351" s="14"/>
      <c r="X351" s="14"/>
      <c r="Y351" s="14"/>
      <c r="Z351" s="14" t="s">
        <v>912</v>
      </c>
      <c r="AA351" s="14" t="s">
        <v>2216</v>
      </c>
      <c r="AB351" s="67">
        <v>42608</v>
      </c>
      <c r="AC351" s="67">
        <v>42615</v>
      </c>
      <c r="AD351" s="14" t="s">
        <v>1288</v>
      </c>
      <c r="AE351" s="14" t="s">
        <v>2217</v>
      </c>
      <c r="AF351" s="14" t="s">
        <v>915</v>
      </c>
      <c r="AG351" s="14"/>
      <c r="AH351" s="14" t="str">
        <f t="shared" si="30"/>
        <v>Compact</v>
      </c>
      <c r="AI351" s="14">
        <f t="shared" si="31"/>
        <v>1.0666666666666667</v>
      </c>
      <c r="AJ351" s="14">
        <f t="shared" si="32"/>
        <v>0</v>
      </c>
      <c r="AK351" s="14">
        <f t="shared" si="33"/>
        <v>0</v>
      </c>
      <c r="AL351" s="68">
        <f t="shared" si="34"/>
        <v>0</v>
      </c>
    </row>
    <row r="352" spans="2:38" x14ac:dyDescent="0.3">
      <c r="B352" s="14">
        <v>2282569</v>
      </c>
      <c r="C352" s="14" t="s">
        <v>15</v>
      </c>
      <c r="D352" s="14" t="s">
        <v>2252</v>
      </c>
      <c r="E352" s="14" t="s">
        <v>2252</v>
      </c>
      <c r="F352" s="14"/>
      <c r="G352" s="69">
        <v>883000000000</v>
      </c>
      <c r="H352" s="14" t="s">
        <v>119</v>
      </c>
      <c r="I352" s="14"/>
      <c r="J352" s="14"/>
      <c r="K352" s="14">
        <v>7.4</v>
      </c>
      <c r="L352" s="14">
        <v>38</v>
      </c>
      <c r="M352" s="14">
        <v>27</v>
      </c>
      <c r="N352" s="14">
        <v>31</v>
      </c>
      <c r="O352" s="14">
        <v>3.93</v>
      </c>
      <c r="P352" s="14">
        <v>608</v>
      </c>
      <c r="Q352" s="14">
        <v>73</v>
      </c>
      <c r="R352" s="14" t="s">
        <v>2118</v>
      </c>
      <c r="S352" s="14" t="s">
        <v>2012</v>
      </c>
      <c r="T352" s="14" t="s">
        <v>900</v>
      </c>
      <c r="U352" s="14" t="s">
        <v>915</v>
      </c>
      <c r="V352" s="14"/>
      <c r="W352" s="14"/>
      <c r="X352" s="14"/>
      <c r="Y352" s="14"/>
      <c r="Z352" s="14" t="s">
        <v>912</v>
      </c>
      <c r="AA352" s="14" t="s">
        <v>2148</v>
      </c>
      <c r="AB352" s="67">
        <v>42437</v>
      </c>
      <c r="AC352" s="67">
        <v>42670</v>
      </c>
      <c r="AD352" s="14" t="s">
        <v>1298</v>
      </c>
      <c r="AE352" s="14" t="s">
        <v>2253</v>
      </c>
      <c r="AF352" s="14" t="s">
        <v>915</v>
      </c>
      <c r="AG352" s="14"/>
      <c r="AH352" s="14" t="str">
        <f t="shared" si="30"/>
        <v>Standard</v>
      </c>
      <c r="AI352" s="14">
        <f t="shared" si="31"/>
        <v>1.2166666666666666</v>
      </c>
      <c r="AJ352" s="14">
        <f t="shared" si="32"/>
        <v>0</v>
      </c>
      <c r="AK352" s="14">
        <f t="shared" si="33"/>
        <v>0</v>
      </c>
      <c r="AL352" s="68">
        <f t="shared" si="34"/>
        <v>0</v>
      </c>
    </row>
    <row r="353" spans="2:38" x14ac:dyDescent="0.3">
      <c r="B353" s="14">
        <v>2327882</v>
      </c>
      <c r="C353" s="14" t="s">
        <v>15</v>
      </c>
      <c r="D353" s="14" t="s">
        <v>2254</v>
      </c>
      <c r="E353" s="14" t="s">
        <v>2254</v>
      </c>
      <c r="F353" s="14"/>
      <c r="G353" s="69">
        <v>883000000000</v>
      </c>
      <c r="H353" s="14" t="s">
        <v>119</v>
      </c>
      <c r="I353" s="14"/>
      <c r="J353" s="14"/>
      <c r="K353" s="14">
        <v>7.4</v>
      </c>
      <c r="L353" s="14">
        <v>38</v>
      </c>
      <c r="M353" s="14">
        <v>27</v>
      </c>
      <c r="N353" s="14">
        <v>31</v>
      </c>
      <c r="O353" s="14">
        <v>3.93</v>
      </c>
      <c r="P353" s="14">
        <v>608</v>
      </c>
      <c r="Q353" s="14">
        <v>74</v>
      </c>
      <c r="R353" s="14" t="s">
        <v>2104</v>
      </c>
      <c r="S353" s="14" t="s">
        <v>1615</v>
      </c>
      <c r="T353" s="14" t="s">
        <v>900</v>
      </c>
      <c r="U353" s="14" t="s">
        <v>915</v>
      </c>
      <c r="V353" s="14"/>
      <c r="W353" s="14"/>
      <c r="X353" s="14"/>
      <c r="Y353" s="14"/>
      <c r="Z353" s="14" t="s">
        <v>915</v>
      </c>
      <c r="AA353" s="14"/>
      <c r="AB353" s="67">
        <v>43388</v>
      </c>
      <c r="AC353" s="67">
        <v>43369</v>
      </c>
      <c r="AD353" s="14" t="s">
        <v>1298</v>
      </c>
      <c r="AE353" s="14" t="s">
        <v>2255</v>
      </c>
      <c r="AF353" s="14" t="s">
        <v>915</v>
      </c>
      <c r="AG353" s="14"/>
      <c r="AH353" s="14" t="str">
        <f t="shared" si="30"/>
        <v>Standard</v>
      </c>
      <c r="AI353" s="14">
        <f t="shared" si="31"/>
        <v>1.2333333333333334</v>
      </c>
      <c r="AJ353" s="14">
        <f t="shared" si="32"/>
        <v>0</v>
      </c>
      <c r="AK353" s="14">
        <f t="shared" si="33"/>
        <v>0</v>
      </c>
      <c r="AL353" s="68">
        <f t="shared" si="34"/>
        <v>0</v>
      </c>
    </row>
    <row r="354" spans="2:38" x14ac:dyDescent="0.3">
      <c r="B354" s="14">
        <v>2266019</v>
      </c>
      <c r="C354" s="14" t="s">
        <v>15</v>
      </c>
      <c r="D354" s="14" t="s">
        <v>2010</v>
      </c>
      <c r="E354" s="14" t="s">
        <v>2010</v>
      </c>
      <c r="F354" s="14"/>
      <c r="G354" s="14">
        <v>8</v>
      </c>
      <c r="H354" s="14" t="s">
        <v>119</v>
      </c>
      <c r="I354" s="14"/>
      <c r="J354" s="14"/>
      <c r="K354" s="14">
        <v>7.3</v>
      </c>
      <c r="L354" s="14">
        <v>38</v>
      </c>
      <c r="M354" s="14">
        <v>27</v>
      </c>
      <c r="N354" s="14">
        <v>30</v>
      </c>
      <c r="O354" s="14">
        <v>3.93</v>
      </c>
      <c r="P354" s="14">
        <v>608</v>
      </c>
      <c r="Q354" s="14">
        <v>66</v>
      </c>
      <c r="R354" s="14" t="s">
        <v>2011</v>
      </c>
      <c r="S354" s="14" t="s">
        <v>2012</v>
      </c>
      <c r="T354" s="14" t="s">
        <v>900</v>
      </c>
      <c r="U354" s="14" t="s">
        <v>915</v>
      </c>
      <c r="V354" s="14"/>
      <c r="W354" s="14"/>
      <c r="X354" s="14"/>
      <c r="Y354" s="14"/>
      <c r="Z354" s="14" t="s">
        <v>912</v>
      </c>
      <c r="AA354" s="14" t="s">
        <v>2013</v>
      </c>
      <c r="AB354" s="67">
        <v>42522</v>
      </c>
      <c r="AC354" s="67">
        <v>42488</v>
      </c>
      <c r="AD354" s="14" t="s">
        <v>1298</v>
      </c>
      <c r="AE354" s="14" t="s">
        <v>2014</v>
      </c>
      <c r="AF354" s="14" t="s">
        <v>915</v>
      </c>
      <c r="AG354" s="14"/>
      <c r="AH354" s="14" t="str">
        <f t="shared" si="30"/>
        <v>Standard</v>
      </c>
      <c r="AI354" s="14">
        <f t="shared" si="31"/>
        <v>1.1000000000000001</v>
      </c>
      <c r="AJ354" s="14">
        <f t="shared" si="32"/>
        <v>0</v>
      </c>
      <c r="AK354" s="14">
        <f t="shared" si="33"/>
        <v>0</v>
      </c>
      <c r="AL354" s="68">
        <f t="shared" si="34"/>
        <v>0</v>
      </c>
    </row>
    <row r="355" spans="2:38" x14ac:dyDescent="0.3">
      <c r="B355" s="14">
        <v>2266045</v>
      </c>
      <c r="C355" s="14" t="s">
        <v>15</v>
      </c>
      <c r="D355" s="14" t="s">
        <v>2015</v>
      </c>
      <c r="E355" s="14" t="s">
        <v>2015</v>
      </c>
      <c r="F355" s="14"/>
      <c r="G355" s="14">
        <v>8</v>
      </c>
      <c r="H355" s="14" t="s">
        <v>119</v>
      </c>
      <c r="I355" s="14"/>
      <c r="J355" s="14"/>
      <c r="K355" s="14">
        <v>7.4</v>
      </c>
      <c r="L355" s="14">
        <v>38</v>
      </c>
      <c r="M355" s="14">
        <v>27</v>
      </c>
      <c r="N355" s="14">
        <v>31</v>
      </c>
      <c r="O355" s="14">
        <v>3.93</v>
      </c>
      <c r="P355" s="14">
        <v>608</v>
      </c>
      <c r="Q355" s="14">
        <v>73</v>
      </c>
      <c r="R355" s="14" t="s">
        <v>2011</v>
      </c>
      <c r="S355" s="14" t="s">
        <v>2012</v>
      </c>
      <c r="T355" s="14" t="s">
        <v>900</v>
      </c>
      <c r="U355" s="14" t="s">
        <v>915</v>
      </c>
      <c r="V355" s="14"/>
      <c r="W355" s="14"/>
      <c r="X355" s="14"/>
      <c r="Y355" s="14"/>
      <c r="Z355" s="14" t="s">
        <v>912</v>
      </c>
      <c r="AA355" s="14" t="s">
        <v>2016</v>
      </c>
      <c r="AB355" s="67">
        <v>42522</v>
      </c>
      <c r="AC355" s="67">
        <v>42488</v>
      </c>
      <c r="AD355" s="14" t="s">
        <v>1298</v>
      </c>
      <c r="AE355" s="14" t="s">
        <v>2017</v>
      </c>
      <c r="AF355" s="14" t="s">
        <v>915</v>
      </c>
      <c r="AG355" s="14"/>
      <c r="AH355" s="14" t="str">
        <f t="shared" si="30"/>
        <v>Standard</v>
      </c>
      <c r="AI355" s="14">
        <f t="shared" si="31"/>
        <v>1.2166666666666666</v>
      </c>
      <c r="AJ355" s="14">
        <f t="shared" si="32"/>
        <v>0</v>
      </c>
      <c r="AK355" s="14">
        <f t="shared" si="33"/>
        <v>0</v>
      </c>
      <c r="AL355" s="68">
        <f t="shared" si="34"/>
        <v>0</v>
      </c>
    </row>
    <row r="356" spans="2:38" x14ac:dyDescent="0.3">
      <c r="B356" s="14">
        <v>2266046</v>
      </c>
      <c r="C356" s="14" t="s">
        <v>15</v>
      </c>
      <c r="D356" s="14" t="s">
        <v>2018</v>
      </c>
      <c r="E356" s="14" t="s">
        <v>2018</v>
      </c>
      <c r="F356" s="14"/>
      <c r="G356" s="14">
        <v>8</v>
      </c>
      <c r="H356" s="14" t="s">
        <v>119</v>
      </c>
      <c r="I356" s="14"/>
      <c r="J356" s="14"/>
      <c r="K356" s="14">
        <v>7.4</v>
      </c>
      <c r="L356" s="14">
        <v>38</v>
      </c>
      <c r="M356" s="14">
        <v>27</v>
      </c>
      <c r="N356" s="14">
        <v>31</v>
      </c>
      <c r="O356" s="14">
        <v>3.93</v>
      </c>
      <c r="P356" s="14">
        <v>608</v>
      </c>
      <c r="Q356" s="14">
        <v>73</v>
      </c>
      <c r="R356" s="14" t="s">
        <v>2011</v>
      </c>
      <c r="S356" s="14" t="s">
        <v>2012</v>
      </c>
      <c r="T356" s="14" t="s">
        <v>900</v>
      </c>
      <c r="U356" s="14" t="s">
        <v>915</v>
      </c>
      <c r="V356" s="14"/>
      <c r="W356" s="14"/>
      <c r="X356" s="14"/>
      <c r="Y356" s="14"/>
      <c r="Z356" s="14" t="s">
        <v>912</v>
      </c>
      <c r="AA356" s="14" t="s">
        <v>2019</v>
      </c>
      <c r="AB356" s="67">
        <v>42522</v>
      </c>
      <c r="AC356" s="67">
        <v>42488</v>
      </c>
      <c r="AD356" s="14" t="s">
        <v>1298</v>
      </c>
      <c r="AE356" s="14" t="s">
        <v>2020</v>
      </c>
      <c r="AF356" s="14" t="s">
        <v>915</v>
      </c>
      <c r="AG356" s="14"/>
      <c r="AH356" s="14" t="str">
        <f t="shared" si="30"/>
        <v>Standard</v>
      </c>
      <c r="AI356" s="14">
        <f t="shared" si="31"/>
        <v>1.2166666666666666</v>
      </c>
      <c r="AJ356" s="14">
        <f t="shared" si="32"/>
        <v>0</v>
      </c>
      <c r="AK356" s="14">
        <f t="shared" si="33"/>
        <v>0</v>
      </c>
      <c r="AL356" s="68">
        <f t="shared" si="34"/>
        <v>0</v>
      </c>
    </row>
    <row r="357" spans="2:38" hidden="1" x14ac:dyDescent="0.3">
      <c r="B357" s="70">
        <v>2266025</v>
      </c>
      <c r="C357" s="70" t="s">
        <v>15</v>
      </c>
      <c r="D357" s="70" t="s">
        <v>2021</v>
      </c>
      <c r="E357" s="70" t="s">
        <v>2021</v>
      </c>
      <c r="F357" s="70"/>
      <c r="G357" s="74">
        <v>883000000000</v>
      </c>
      <c r="H357" s="70" t="s">
        <v>119</v>
      </c>
      <c r="I357" s="70" t="s">
        <v>2022</v>
      </c>
      <c r="J357" s="70"/>
      <c r="K357" s="70">
        <v>7.4</v>
      </c>
      <c r="L357" s="70">
        <v>38</v>
      </c>
      <c r="M357" s="70">
        <v>27</v>
      </c>
      <c r="N357" s="70">
        <v>31</v>
      </c>
      <c r="O357" s="70">
        <v>4.5</v>
      </c>
      <c r="P357" s="70">
        <v>531</v>
      </c>
      <c r="Q357" s="70">
        <v>75</v>
      </c>
      <c r="R357" s="70" t="s">
        <v>2023</v>
      </c>
      <c r="S357" s="70" t="s">
        <v>2024</v>
      </c>
      <c r="T357" s="70" t="s">
        <v>900</v>
      </c>
      <c r="U357" s="70" t="s">
        <v>915</v>
      </c>
      <c r="V357" s="70"/>
      <c r="W357" s="70"/>
      <c r="X357" s="70"/>
      <c r="Y357" s="70">
        <v>4.43</v>
      </c>
      <c r="Z357" s="70" t="s">
        <v>912</v>
      </c>
      <c r="AA357" s="70" t="s">
        <v>2025</v>
      </c>
      <c r="AB357" s="71">
        <v>42309</v>
      </c>
      <c r="AC357" s="71">
        <v>42488</v>
      </c>
      <c r="AD357" s="70" t="s">
        <v>1298</v>
      </c>
      <c r="AE357" s="70" t="s">
        <v>2026</v>
      </c>
      <c r="AF357" s="70" t="s">
        <v>912</v>
      </c>
      <c r="AG357" s="70" t="s">
        <v>912</v>
      </c>
      <c r="AH357" s="14" t="str">
        <f t="shared" si="30"/>
        <v>Standard</v>
      </c>
      <c r="AI357" s="70">
        <f t="shared" si="31"/>
        <v>1.25</v>
      </c>
      <c r="AJ357" s="70">
        <f t="shared" si="32"/>
        <v>0</v>
      </c>
      <c r="AK357" s="70">
        <f t="shared" si="33"/>
        <v>0</v>
      </c>
      <c r="AL357" s="72">
        <f t="shared" si="34"/>
        <v>0</v>
      </c>
    </row>
    <row r="358" spans="2:38" hidden="1" x14ac:dyDescent="0.3">
      <c r="B358" s="70">
        <v>2266026</v>
      </c>
      <c r="C358" s="70" t="s">
        <v>15</v>
      </c>
      <c r="D358" s="70" t="s">
        <v>2027</v>
      </c>
      <c r="E358" s="70" t="s">
        <v>2027</v>
      </c>
      <c r="F358" s="70"/>
      <c r="G358" s="74">
        <v>883000000000</v>
      </c>
      <c r="H358" s="70" t="s">
        <v>119</v>
      </c>
      <c r="I358" s="70" t="s">
        <v>2022</v>
      </c>
      <c r="J358" s="70"/>
      <c r="K358" s="70">
        <v>7.4</v>
      </c>
      <c r="L358" s="70">
        <v>38</v>
      </c>
      <c r="M358" s="70">
        <v>27</v>
      </c>
      <c r="N358" s="70">
        <v>31</v>
      </c>
      <c r="O358" s="70">
        <v>4.5</v>
      </c>
      <c r="P358" s="70">
        <v>531</v>
      </c>
      <c r="Q358" s="70">
        <v>75</v>
      </c>
      <c r="R358" s="70" t="s">
        <v>2023</v>
      </c>
      <c r="S358" s="70" t="s">
        <v>2024</v>
      </c>
      <c r="T358" s="70" t="s">
        <v>900</v>
      </c>
      <c r="U358" s="70" t="s">
        <v>915</v>
      </c>
      <c r="V358" s="70"/>
      <c r="W358" s="70"/>
      <c r="X358" s="70"/>
      <c r="Y358" s="70">
        <v>4.43</v>
      </c>
      <c r="Z358" s="70" t="s">
        <v>912</v>
      </c>
      <c r="AA358" s="70" t="s">
        <v>2025</v>
      </c>
      <c r="AB358" s="71">
        <v>42309</v>
      </c>
      <c r="AC358" s="71">
        <v>42488</v>
      </c>
      <c r="AD358" s="70" t="s">
        <v>1298</v>
      </c>
      <c r="AE358" s="70" t="s">
        <v>2028</v>
      </c>
      <c r="AF358" s="70" t="s">
        <v>912</v>
      </c>
      <c r="AG358" s="70" t="s">
        <v>912</v>
      </c>
      <c r="AH358" s="14" t="str">
        <f t="shared" si="30"/>
        <v>Standard</v>
      </c>
      <c r="AI358" s="70">
        <f t="shared" si="31"/>
        <v>1.25</v>
      </c>
      <c r="AJ358" s="70">
        <f t="shared" si="32"/>
        <v>0</v>
      </c>
      <c r="AK358" s="70">
        <f t="shared" si="33"/>
        <v>0</v>
      </c>
      <c r="AL358" s="72">
        <f t="shared" si="34"/>
        <v>0</v>
      </c>
    </row>
    <row r="359" spans="2:38" x14ac:dyDescent="0.3">
      <c r="B359" s="14">
        <v>2266047</v>
      </c>
      <c r="C359" s="14" t="s">
        <v>15</v>
      </c>
      <c r="D359" s="14" t="s">
        <v>2029</v>
      </c>
      <c r="E359" s="14" t="s">
        <v>2029</v>
      </c>
      <c r="F359" s="14"/>
      <c r="G359" s="14">
        <v>8</v>
      </c>
      <c r="H359" s="14" t="s">
        <v>119</v>
      </c>
      <c r="I359" s="14"/>
      <c r="J359" s="14"/>
      <c r="K359" s="14">
        <v>7.4</v>
      </c>
      <c r="L359" s="14">
        <v>38</v>
      </c>
      <c r="M359" s="14">
        <v>27</v>
      </c>
      <c r="N359" s="14">
        <v>31</v>
      </c>
      <c r="O359" s="14">
        <v>3.93</v>
      </c>
      <c r="P359" s="14">
        <v>608</v>
      </c>
      <c r="Q359" s="14">
        <v>73</v>
      </c>
      <c r="R359" s="14" t="s">
        <v>2011</v>
      </c>
      <c r="S359" s="14" t="s">
        <v>2012</v>
      </c>
      <c r="T359" s="14" t="s">
        <v>900</v>
      </c>
      <c r="U359" s="14" t="s">
        <v>915</v>
      </c>
      <c r="V359" s="14"/>
      <c r="W359" s="14"/>
      <c r="X359" s="14"/>
      <c r="Y359" s="14"/>
      <c r="Z359" s="14" t="s">
        <v>912</v>
      </c>
      <c r="AA359" s="14" t="s">
        <v>2030</v>
      </c>
      <c r="AB359" s="67">
        <v>42522</v>
      </c>
      <c r="AC359" s="67">
        <v>42488</v>
      </c>
      <c r="AD359" s="14" t="s">
        <v>1298</v>
      </c>
      <c r="AE359" s="14" t="s">
        <v>2031</v>
      </c>
      <c r="AF359" s="14" t="s">
        <v>915</v>
      </c>
      <c r="AG359" s="14"/>
      <c r="AH359" s="14" t="str">
        <f t="shared" si="30"/>
        <v>Standard</v>
      </c>
      <c r="AI359" s="14">
        <f t="shared" si="31"/>
        <v>1.2166666666666666</v>
      </c>
      <c r="AJ359" s="14">
        <f t="shared" si="32"/>
        <v>0</v>
      </c>
      <c r="AK359" s="14">
        <f t="shared" si="33"/>
        <v>0</v>
      </c>
      <c r="AL359" s="68">
        <f t="shared" si="34"/>
        <v>0</v>
      </c>
    </row>
    <row r="360" spans="2:38" x14ac:dyDescent="0.3">
      <c r="B360" s="14">
        <v>2266048</v>
      </c>
      <c r="C360" s="14" t="s">
        <v>15</v>
      </c>
      <c r="D360" s="14" t="s">
        <v>2032</v>
      </c>
      <c r="E360" s="14" t="s">
        <v>2032</v>
      </c>
      <c r="F360" s="14"/>
      <c r="G360" s="14">
        <v>8</v>
      </c>
      <c r="H360" s="14" t="s">
        <v>119</v>
      </c>
      <c r="I360" s="14"/>
      <c r="J360" s="14"/>
      <c r="K360" s="14">
        <v>7.4</v>
      </c>
      <c r="L360" s="14">
        <v>38</v>
      </c>
      <c r="M360" s="14">
        <v>27</v>
      </c>
      <c r="N360" s="14">
        <v>31</v>
      </c>
      <c r="O360" s="14">
        <v>3.93</v>
      </c>
      <c r="P360" s="14">
        <v>608</v>
      </c>
      <c r="Q360" s="14">
        <v>73</v>
      </c>
      <c r="R360" s="14" t="s">
        <v>2011</v>
      </c>
      <c r="S360" s="14" t="s">
        <v>2012</v>
      </c>
      <c r="T360" s="14" t="s">
        <v>900</v>
      </c>
      <c r="U360" s="14" t="s">
        <v>915</v>
      </c>
      <c r="V360" s="14"/>
      <c r="W360" s="14"/>
      <c r="X360" s="14"/>
      <c r="Y360" s="14"/>
      <c r="Z360" s="14" t="s">
        <v>912</v>
      </c>
      <c r="AA360" s="14" t="s">
        <v>2033</v>
      </c>
      <c r="AB360" s="67">
        <v>42522</v>
      </c>
      <c r="AC360" s="67">
        <v>42488</v>
      </c>
      <c r="AD360" s="14" t="s">
        <v>1298</v>
      </c>
      <c r="AE360" s="14" t="s">
        <v>2034</v>
      </c>
      <c r="AF360" s="14" t="s">
        <v>915</v>
      </c>
      <c r="AG360" s="14"/>
      <c r="AH360" s="14" t="str">
        <f t="shared" si="30"/>
        <v>Standard</v>
      </c>
      <c r="AI360" s="14">
        <f t="shared" si="31"/>
        <v>1.2166666666666666</v>
      </c>
      <c r="AJ360" s="14">
        <f t="shared" si="32"/>
        <v>0</v>
      </c>
      <c r="AK360" s="14">
        <f t="shared" si="33"/>
        <v>0</v>
      </c>
      <c r="AL360" s="68">
        <f t="shared" si="34"/>
        <v>0</v>
      </c>
    </row>
    <row r="361" spans="2:38" x14ac:dyDescent="0.3">
      <c r="B361" s="14">
        <v>2266049</v>
      </c>
      <c r="C361" s="14" t="s">
        <v>15</v>
      </c>
      <c r="D361" s="14" t="s">
        <v>2035</v>
      </c>
      <c r="E361" s="14" t="s">
        <v>2035</v>
      </c>
      <c r="F361" s="14"/>
      <c r="G361" s="14">
        <v>8</v>
      </c>
      <c r="H361" s="14" t="s">
        <v>119</v>
      </c>
      <c r="I361" s="14"/>
      <c r="J361" s="14"/>
      <c r="K361" s="14">
        <v>7.4</v>
      </c>
      <c r="L361" s="14">
        <v>38</v>
      </c>
      <c r="M361" s="14">
        <v>27</v>
      </c>
      <c r="N361" s="14">
        <v>31</v>
      </c>
      <c r="O361" s="14">
        <v>3.93</v>
      </c>
      <c r="P361" s="14">
        <v>608</v>
      </c>
      <c r="Q361" s="14">
        <v>73</v>
      </c>
      <c r="R361" s="14" t="s">
        <v>2011</v>
      </c>
      <c r="S361" s="14" t="s">
        <v>2012</v>
      </c>
      <c r="T361" s="14" t="s">
        <v>900</v>
      </c>
      <c r="U361" s="14" t="s">
        <v>915</v>
      </c>
      <c r="V361" s="14"/>
      <c r="W361" s="14"/>
      <c r="X361" s="14"/>
      <c r="Y361" s="14"/>
      <c r="Z361" s="14" t="s">
        <v>912</v>
      </c>
      <c r="AA361" s="14" t="s">
        <v>2036</v>
      </c>
      <c r="AB361" s="67">
        <v>42522</v>
      </c>
      <c r="AC361" s="67">
        <v>42488</v>
      </c>
      <c r="AD361" s="14" t="s">
        <v>1298</v>
      </c>
      <c r="AE361" s="14" t="s">
        <v>2037</v>
      </c>
      <c r="AF361" s="14" t="s">
        <v>915</v>
      </c>
      <c r="AG361" s="14"/>
      <c r="AH361" s="14" t="str">
        <f t="shared" si="30"/>
        <v>Standard</v>
      </c>
      <c r="AI361" s="14">
        <f t="shared" si="31"/>
        <v>1.2166666666666666</v>
      </c>
      <c r="AJ361" s="14">
        <f t="shared" si="32"/>
        <v>0</v>
      </c>
      <c r="AK361" s="14">
        <f t="shared" si="33"/>
        <v>0</v>
      </c>
      <c r="AL361" s="68">
        <f t="shared" si="34"/>
        <v>0</v>
      </c>
    </row>
    <row r="362" spans="2:38" x14ac:dyDescent="0.3">
      <c r="B362" s="14">
        <v>2266050</v>
      </c>
      <c r="C362" s="14" t="s">
        <v>15</v>
      </c>
      <c r="D362" s="14" t="s">
        <v>2038</v>
      </c>
      <c r="E362" s="14" t="s">
        <v>2038</v>
      </c>
      <c r="F362" s="14"/>
      <c r="G362" s="14">
        <v>8</v>
      </c>
      <c r="H362" s="14" t="s">
        <v>119</v>
      </c>
      <c r="I362" s="14"/>
      <c r="J362" s="14"/>
      <c r="K362" s="14">
        <v>7.4</v>
      </c>
      <c r="L362" s="14">
        <v>38</v>
      </c>
      <c r="M362" s="14">
        <v>27</v>
      </c>
      <c r="N362" s="14">
        <v>31</v>
      </c>
      <c r="O362" s="14">
        <v>3.93</v>
      </c>
      <c r="P362" s="14">
        <v>608</v>
      </c>
      <c r="Q362" s="14">
        <v>73</v>
      </c>
      <c r="R362" s="14" t="s">
        <v>2011</v>
      </c>
      <c r="S362" s="14" t="s">
        <v>2012</v>
      </c>
      <c r="T362" s="14" t="s">
        <v>900</v>
      </c>
      <c r="U362" s="14" t="s">
        <v>915</v>
      </c>
      <c r="V362" s="14"/>
      <c r="W362" s="14"/>
      <c r="X362" s="14"/>
      <c r="Y362" s="14"/>
      <c r="Z362" s="14" t="s">
        <v>912</v>
      </c>
      <c r="AA362" s="14" t="s">
        <v>2039</v>
      </c>
      <c r="AB362" s="67">
        <v>42522</v>
      </c>
      <c r="AC362" s="67">
        <v>42488</v>
      </c>
      <c r="AD362" s="14" t="s">
        <v>1298</v>
      </c>
      <c r="AE362" s="14" t="s">
        <v>2040</v>
      </c>
      <c r="AF362" s="14" t="s">
        <v>915</v>
      </c>
      <c r="AG362" s="14"/>
      <c r="AH362" s="14" t="str">
        <f t="shared" si="30"/>
        <v>Standard</v>
      </c>
      <c r="AI362" s="14">
        <f t="shared" si="31"/>
        <v>1.2166666666666666</v>
      </c>
      <c r="AJ362" s="14">
        <f t="shared" si="32"/>
        <v>0</v>
      </c>
      <c r="AK362" s="14">
        <f t="shared" si="33"/>
        <v>0</v>
      </c>
      <c r="AL362" s="68">
        <f t="shared" si="34"/>
        <v>0</v>
      </c>
    </row>
    <row r="363" spans="2:38" x14ac:dyDescent="0.3">
      <c r="B363" s="14">
        <v>2266055</v>
      </c>
      <c r="C363" s="14" t="s">
        <v>15</v>
      </c>
      <c r="D363" s="14" t="s">
        <v>2041</v>
      </c>
      <c r="E363" s="14" t="s">
        <v>2041</v>
      </c>
      <c r="F363" s="14"/>
      <c r="G363" s="14">
        <v>8</v>
      </c>
      <c r="H363" s="14" t="s">
        <v>119</v>
      </c>
      <c r="I363" s="14"/>
      <c r="J363" s="14"/>
      <c r="K363" s="14">
        <v>9.1999999999999993</v>
      </c>
      <c r="L363" s="14">
        <v>41</v>
      </c>
      <c r="M363" s="14">
        <v>29</v>
      </c>
      <c r="N363" s="14">
        <v>33</v>
      </c>
      <c r="O363" s="14">
        <v>3.93</v>
      </c>
      <c r="P363" s="14">
        <v>608</v>
      </c>
      <c r="Q363" s="14">
        <v>74</v>
      </c>
      <c r="R363" s="14" t="s">
        <v>2042</v>
      </c>
      <c r="S363" s="14" t="s">
        <v>2012</v>
      </c>
      <c r="T363" s="14" t="s">
        <v>900</v>
      </c>
      <c r="U363" s="14" t="s">
        <v>915</v>
      </c>
      <c r="V363" s="14"/>
      <c r="W363" s="14"/>
      <c r="X363" s="14"/>
      <c r="Y363" s="14"/>
      <c r="Z363" s="14" t="s">
        <v>915</v>
      </c>
      <c r="AA363" s="14"/>
      <c r="AB363" s="67">
        <v>42522</v>
      </c>
      <c r="AC363" s="67">
        <v>42488</v>
      </c>
      <c r="AD363" s="14" t="s">
        <v>1298</v>
      </c>
      <c r="AE363" s="14" t="s">
        <v>2043</v>
      </c>
      <c r="AF363" s="14" t="s">
        <v>915</v>
      </c>
      <c r="AG363" s="14"/>
      <c r="AH363" s="14" t="str">
        <f t="shared" si="30"/>
        <v>Standard</v>
      </c>
      <c r="AI363" s="14">
        <f t="shared" si="31"/>
        <v>1.2333333333333334</v>
      </c>
      <c r="AJ363" s="14">
        <f t="shared" si="32"/>
        <v>0</v>
      </c>
      <c r="AK363" s="14">
        <f t="shared" si="33"/>
        <v>0</v>
      </c>
      <c r="AL363" s="68">
        <f t="shared" si="34"/>
        <v>0</v>
      </c>
    </row>
    <row r="364" spans="2:38" x14ac:dyDescent="0.3">
      <c r="B364" s="14">
        <v>2266057</v>
      </c>
      <c r="C364" s="14" t="s">
        <v>15</v>
      </c>
      <c r="D364" s="14" t="s">
        <v>2041</v>
      </c>
      <c r="E364" s="14" t="s">
        <v>2041</v>
      </c>
      <c r="F364" s="14"/>
      <c r="G364" s="14">
        <v>8</v>
      </c>
      <c r="H364" s="14" t="s">
        <v>119</v>
      </c>
      <c r="I364" s="14"/>
      <c r="J364" s="14"/>
      <c r="K364" s="14">
        <v>9.1999999999999993</v>
      </c>
      <c r="L364" s="14">
        <v>41</v>
      </c>
      <c r="M364" s="14">
        <v>29</v>
      </c>
      <c r="N364" s="14">
        <v>33</v>
      </c>
      <c r="O364" s="14">
        <v>3.93</v>
      </c>
      <c r="P364" s="14">
        <v>608</v>
      </c>
      <c r="Q364" s="14">
        <v>74</v>
      </c>
      <c r="R364" s="14" t="s">
        <v>2042</v>
      </c>
      <c r="S364" s="14" t="s">
        <v>2012</v>
      </c>
      <c r="T364" s="14" t="s">
        <v>900</v>
      </c>
      <c r="U364" s="14" t="s">
        <v>915</v>
      </c>
      <c r="V364" s="14"/>
      <c r="W364" s="14"/>
      <c r="X364" s="14"/>
      <c r="Y364" s="14"/>
      <c r="Z364" s="14" t="s">
        <v>915</v>
      </c>
      <c r="AA364" s="14"/>
      <c r="AB364" s="67">
        <v>42522</v>
      </c>
      <c r="AC364" s="67">
        <v>42488</v>
      </c>
      <c r="AD364" s="14" t="s">
        <v>1298</v>
      </c>
      <c r="AE364" s="14" t="s">
        <v>2044</v>
      </c>
      <c r="AF364" s="14" t="s">
        <v>915</v>
      </c>
      <c r="AG364" s="14"/>
      <c r="AH364" s="14" t="str">
        <f t="shared" si="30"/>
        <v>Standard</v>
      </c>
      <c r="AI364" s="14">
        <f t="shared" si="31"/>
        <v>1.2333333333333334</v>
      </c>
      <c r="AJ364" s="14">
        <f t="shared" si="32"/>
        <v>0</v>
      </c>
      <c r="AK364" s="14">
        <f t="shared" si="33"/>
        <v>0</v>
      </c>
      <c r="AL364" s="68">
        <f t="shared" si="34"/>
        <v>0</v>
      </c>
    </row>
    <row r="365" spans="2:38" x14ac:dyDescent="0.3">
      <c r="B365" s="14">
        <v>2266056</v>
      </c>
      <c r="C365" s="14" t="s">
        <v>15</v>
      </c>
      <c r="D365" s="14" t="s">
        <v>2045</v>
      </c>
      <c r="E365" s="14" t="s">
        <v>2045</v>
      </c>
      <c r="F365" s="14"/>
      <c r="G365" s="14">
        <v>8</v>
      </c>
      <c r="H365" s="14" t="s">
        <v>119</v>
      </c>
      <c r="I365" s="14"/>
      <c r="J365" s="14"/>
      <c r="K365" s="14">
        <v>9.1999999999999993</v>
      </c>
      <c r="L365" s="14">
        <v>41</v>
      </c>
      <c r="M365" s="14">
        <v>29</v>
      </c>
      <c r="N365" s="14">
        <v>33</v>
      </c>
      <c r="O365" s="14">
        <v>3.93</v>
      </c>
      <c r="P365" s="14">
        <v>608</v>
      </c>
      <c r="Q365" s="14">
        <v>74</v>
      </c>
      <c r="R365" s="14" t="s">
        <v>2042</v>
      </c>
      <c r="S365" s="14" t="s">
        <v>2012</v>
      </c>
      <c r="T365" s="14" t="s">
        <v>900</v>
      </c>
      <c r="U365" s="14" t="s">
        <v>915</v>
      </c>
      <c r="V365" s="14"/>
      <c r="W365" s="14"/>
      <c r="X365" s="14"/>
      <c r="Y365" s="14"/>
      <c r="Z365" s="14" t="s">
        <v>915</v>
      </c>
      <c r="AA365" s="14"/>
      <c r="AB365" s="67">
        <v>42522</v>
      </c>
      <c r="AC365" s="67">
        <v>42488</v>
      </c>
      <c r="AD365" s="14" t="s">
        <v>1298</v>
      </c>
      <c r="AE365" s="14" t="s">
        <v>2046</v>
      </c>
      <c r="AF365" s="14" t="s">
        <v>915</v>
      </c>
      <c r="AG365" s="14"/>
      <c r="AH365" s="14" t="str">
        <f t="shared" si="30"/>
        <v>Standard</v>
      </c>
      <c r="AI365" s="14">
        <f t="shared" si="31"/>
        <v>1.2333333333333334</v>
      </c>
      <c r="AJ365" s="14">
        <f t="shared" si="32"/>
        <v>0</v>
      </c>
      <c r="AK365" s="14">
        <f t="shared" si="33"/>
        <v>0</v>
      </c>
      <c r="AL365" s="68">
        <f t="shared" si="34"/>
        <v>0</v>
      </c>
    </row>
    <row r="366" spans="2:38" x14ac:dyDescent="0.3">
      <c r="B366" s="14">
        <v>2266093</v>
      </c>
      <c r="C366" s="14" t="s">
        <v>15</v>
      </c>
      <c r="D366" s="14" t="s">
        <v>2047</v>
      </c>
      <c r="E366" s="14" t="s">
        <v>2047</v>
      </c>
      <c r="F366" s="14"/>
      <c r="G366" s="14">
        <v>8</v>
      </c>
      <c r="H366" s="14" t="s">
        <v>119</v>
      </c>
      <c r="I366" s="14"/>
      <c r="J366" s="14"/>
      <c r="K366" s="14">
        <v>7.3</v>
      </c>
      <c r="L366" s="14">
        <v>38</v>
      </c>
      <c r="M366" s="14">
        <v>27</v>
      </c>
      <c r="N366" s="14">
        <v>30</v>
      </c>
      <c r="O366" s="14">
        <v>3.93</v>
      </c>
      <c r="P366" s="14">
        <v>608</v>
      </c>
      <c r="Q366" s="14">
        <v>65</v>
      </c>
      <c r="R366" s="14" t="s">
        <v>2011</v>
      </c>
      <c r="S366" s="14" t="s">
        <v>2012</v>
      </c>
      <c r="T366" s="14" t="s">
        <v>900</v>
      </c>
      <c r="U366" s="14" t="s">
        <v>915</v>
      </c>
      <c r="V366" s="14"/>
      <c r="W366" s="14"/>
      <c r="X366" s="14"/>
      <c r="Y366" s="14"/>
      <c r="Z366" s="14" t="s">
        <v>912</v>
      </c>
      <c r="AA366" s="14" t="s">
        <v>2048</v>
      </c>
      <c r="AB366" s="67">
        <v>42522</v>
      </c>
      <c r="AC366" s="67">
        <v>42488</v>
      </c>
      <c r="AD366" s="14" t="s">
        <v>1298</v>
      </c>
      <c r="AE366" s="14" t="s">
        <v>2049</v>
      </c>
      <c r="AF366" s="14" t="s">
        <v>915</v>
      </c>
      <c r="AG366" s="14"/>
      <c r="AH366" s="14" t="str">
        <f t="shared" si="30"/>
        <v>Standard</v>
      </c>
      <c r="AI366" s="14">
        <f t="shared" si="31"/>
        <v>1.0833333333333333</v>
      </c>
      <c r="AJ366" s="14">
        <f t="shared" si="32"/>
        <v>0</v>
      </c>
      <c r="AK366" s="14">
        <f t="shared" si="33"/>
        <v>0</v>
      </c>
      <c r="AL366" s="68">
        <f t="shared" si="34"/>
        <v>0</v>
      </c>
    </row>
    <row r="367" spans="2:38" x14ac:dyDescent="0.3">
      <c r="B367" s="14">
        <v>2327891</v>
      </c>
      <c r="C367" s="14" t="s">
        <v>15</v>
      </c>
      <c r="D367" s="14" t="s">
        <v>2050</v>
      </c>
      <c r="E367" s="14" t="s">
        <v>2050</v>
      </c>
      <c r="F367" s="14"/>
      <c r="G367" s="69">
        <v>883000000000</v>
      </c>
      <c r="H367" s="14" t="s">
        <v>119</v>
      </c>
      <c r="I367" s="14"/>
      <c r="J367" s="14"/>
      <c r="K367" s="14">
        <v>7.4</v>
      </c>
      <c r="L367" s="14">
        <v>38</v>
      </c>
      <c r="M367" s="14">
        <v>27</v>
      </c>
      <c r="N367" s="14">
        <v>31</v>
      </c>
      <c r="O367" s="14">
        <v>3.93</v>
      </c>
      <c r="P367" s="14">
        <v>608</v>
      </c>
      <c r="Q367" s="14">
        <v>74</v>
      </c>
      <c r="R367" s="14" t="s">
        <v>2051</v>
      </c>
      <c r="S367" s="14" t="s">
        <v>2052</v>
      </c>
      <c r="T367" s="14" t="s">
        <v>900</v>
      </c>
      <c r="U367" s="14" t="s">
        <v>912</v>
      </c>
      <c r="V367" s="14" t="s">
        <v>1870</v>
      </c>
      <c r="W367" s="14" t="s">
        <v>1871</v>
      </c>
      <c r="X367" s="14" t="s">
        <v>915</v>
      </c>
      <c r="Y367" s="14"/>
      <c r="Z367" s="14" t="s">
        <v>915</v>
      </c>
      <c r="AA367" s="14"/>
      <c r="AB367" s="67">
        <v>43388</v>
      </c>
      <c r="AC367" s="67">
        <v>43369</v>
      </c>
      <c r="AD367" s="14" t="s">
        <v>1298</v>
      </c>
      <c r="AE367" s="14" t="s">
        <v>2053</v>
      </c>
      <c r="AF367" s="14" t="s">
        <v>915</v>
      </c>
      <c r="AG367" s="14"/>
      <c r="AH367" s="14" t="str">
        <f t="shared" si="30"/>
        <v>Standard</v>
      </c>
      <c r="AI367" s="14">
        <f t="shared" si="31"/>
        <v>1.2333333333333334</v>
      </c>
      <c r="AJ367" s="14">
        <f t="shared" si="32"/>
        <v>0</v>
      </c>
      <c r="AK367" s="14">
        <f t="shared" si="33"/>
        <v>0</v>
      </c>
      <c r="AL367" s="68">
        <f t="shared" si="34"/>
        <v>0</v>
      </c>
    </row>
    <row r="368" spans="2:38" x14ac:dyDescent="0.3">
      <c r="B368" s="14">
        <v>2266094</v>
      </c>
      <c r="C368" s="14" t="s">
        <v>15</v>
      </c>
      <c r="D368" s="14" t="s">
        <v>2054</v>
      </c>
      <c r="E368" s="14" t="s">
        <v>2054</v>
      </c>
      <c r="F368" s="14"/>
      <c r="G368" s="14">
        <v>8</v>
      </c>
      <c r="H368" s="14" t="s">
        <v>119</v>
      </c>
      <c r="I368" s="14"/>
      <c r="J368" s="14"/>
      <c r="K368" s="14">
        <v>7.3</v>
      </c>
      <c r="L368" s="14">
        <v>38</v>
      </c>
      <c r="M368" s="14">
        <v>27</v>
      </c>
      <c r="N368" s="14">
        <v>30</v>
      </c>
      <c r="O368" s="14">
        <v>3.93</v>
      </c>
      <c r="P368" s="14">
        <v>608</v>
      </c>
      <c r="Q368" s="14">
        <v>65</v>
      </c>
      <c r="R368" s="14" t="s">
        <v>2011</v>
      </c>
      <c r="S368" s="14" t="s">
        <v>2012</v>
      </c>
      <c r="T368" s="14" t="s">
        <v>900</v>
      </c>
      <c r="U368" s="14" t="s">
        <v>915</v>
      </c>
      <c r="V368" s="14"/>
      <c r="W368" s="14"/>
      <c r="X368" s="14"/>
      <c r="Y368" s="14"/>
      <c r="Z368" s="14" t="s">
        <v>912</v>
      </c>
      <c r="AA368" s="14" t="s">
        <v>2055</v>
      </c>
      <c r="AB368" s="67">
        <v>42522</v>
      </c>
      <c r="AC368" s="67">
        <v>42488</v>
      </c>
      <c r="AD368" s="14" t="s">
        <v>1298</v>
      </c>
      <c r="AE368" s="14" t="s">
        <v>2056</v>
      </c>
      <c r="AF368" s="14" t="s">
        <v>915</v>
      </c>
      <c r="AG368" s="14"/>
      <c r="AH368" s="14" t="str">
        <f t="shared" si="30"/>
        <v>Standard</v>
      </c>
      <c r="AI368" s="14">
        <f t="shared" si="31"/>
        <v>1.0833333333333333</v>
      </c>
      <c r="AJ368" s="14">
        <f t="shared" si="32"/>
        <v>0</v>
      </c>
      <c r="AK368" s="14">
        <f t="shared" si="33"/>
        <v>0</v>
      </c>
      <c r="AL368" s="68">
        <f t="shared" si="34"/>
        <v>0</v>
      </c>
    </row>
    <row r="369" spans="2:38" x14ac:dyDescent="0.3">
      <c r="B369" s="14">
        <v>2266097</v>
      </c>
      <c r="C369" s="14" t="s">
        <v>15</v>
      </c>
      <c r="D369" s="14" t="s">
        <v>2057</v>
      </c>
      <c r="E369" s="14" t="s">
        <v>2057</v>
      </c>
      <c r="F369" s="14"/>
      <c r="G369" s="14">
        <v>8</v>
      </c>
      <c r="H369" s="14" t="s">
        <v>119</v>
      </c>
      <c r="I369" s="14"/>
      <c r="J369" s="14"/>
      <c r="K369" s="14">
        <v>7.3</v>
      </c>
      <c r="L369" s="14">
        <v>38</v>
      </c>
      <c r="M369" s="14">
        <v>27</v>
      </c>
      <c r="N369" s="14">
        <v>30</v>
      </c>
      <c r="O369" s="14">
        <v>4.5</v>
      </c>
      <c r="P369" s="14">
        <v>531</v>
      </c>
      <c r="Q369" s="14">
        <v>71</v>
      </c>
      <c r="R369" s="14" t="s">
        <v>2058</v>
      </c>
      <c r="S369" s="14" t="s">
        <v>1871</v>
      </c>
      <c r="T369" s="14" t="s">
        <v>18</v>
      </c>
      <c r="U369" s="14" t="s">
        <v>915</v>
      </c>
      <c r="V369" s="14"/>
      <c r="W369" s="14"/>
      <c r="X369" s="14"/>
      <c r="Y369" s="14"/>
      <c r="Z369" s="14" t="s">
        <v>915</v>
      </c>
      <c r="AA369" s="14"/>
      <c r="AB369" s="67">
        <v>42522</v>
      </c>
      <c r="AC369" s="67">
        <v>42488</v>
      </c>
      <c r="AD369" s="14" t="s">
        <v>1298</v>
      </c>
      <c r="AE369" s="14" t="s">
        <v>2059</v>
      </c>
      <c r="AF369" s="14" t="s">
        <v>915</v>
      </c>
      <c r="AG369" s="14"/>
      <c r="AH369" s="14" t="str">
        <f t="shared" si="30"/>
        <v>Standard</v>
      </c>
      <c r="AI369" s="14">
        <f t="shared" si="31"/>
        <v>1.1833333333333333</v>
      </c>
      <c r="AJ369" s="14">
        <f t="shared" si="32"/>
        <v>0</v>
      </c>
      <c r="AK369" s="14">
        <f t="shared" si="33"/>
        <v>0</v>
      </c>
      <c r="AL369" s="68">
        <f t="shared" si="34"/>
        <v>0</v>
      </c>
    </row>
    <row r="370" spans="2:38" hidden="1" x14ac:dyDescent="0.3">
      <c r="B370" s="14">
        <v>2278429</v>
      </c>
      <c r="C370" s="14" t="s">
        <v>15</v>
      </c>
      <c r="D370" s="14" t="s">
        <v>2256</v>
      </c>
      <c r="E370" s="14" t="s">
        <v>2256</v>
      </c>
      <c r="F370" s="14"/>
      <c r="G370" s="14">
        <v>8</v>
      </c>
      <c r="H370" s="14" t="s">
        <v>1410</v>
      </c>
      <c r="I370" s="14" t="s">
        <v>101</v>
      </c>
      <c r="J370" s="14">
        <v>240</v>
      </c>
      <c r="K370" s="14">
        <v>4.3</v>
      </c>
      <c r="L370" s="14">
        <v>34</v>
      </c>
      <c r="M370" s="14">
        <v>24</v>
      </c>
      <c r="N370" s="14">
        <v>25</v>
      </c>
      <c r="O370" s="14">
        <v>3.71</v>
      </c>
      <c r="P370" s="14">
        <v>229</v>
      </c>
      <c r="Q370" s="14">
        <v>66</v>
      </c>
      <c r="R370" s="14" t="s">
        <v>2211</v>
      </c>
      <c r="S370" s="14" t="s">
        <v>2212</v>
      </c>
      <c r="T370" s="14" t="s">
        <v>18</v>
      </c>
      <c r="U370" s="14" t="s">
        <v>915</v>
      </c>
      <c r="V370" s="14"/>
      <c r="W370" s="14"/>
      <c r="X370" s="14"/>
      <c r="Y370" s="14"/>
      <c r="Z370" s="14" t="s">
        <v>912</v>
      </c>
      <c r="AA370" s="14" t="s">
        <v>2213</v>
      </c>
      <c r="AB370" s="67">
        <v>42608</v>
      </c>
      <c r="AC370" s="67">
        <v>42615</v>
      </c>
      <c r="AD370" s="14" t="s">
        <v>1298</v>
      </c>
      <c r="AE370" s="14" t="s">
        <v>2257</v>
      </c>
      <c r="AF370" s="14" t="s">
        <v>915</v>
      </c>
      <c r="AG370" s="14"/>
      <c r="AH370" s="14" t="str">
        <f t="shared" si="30"/>
        <v>Compact</v>
      </c>
      <c r="AI370" s="14">
        <f t="shared" si="31"/>
        <v>1.1000000000000001</v>
      </c>
      <c r="AJ370" s="14">
        <f t="shared" si="32"/>
        <v>0</v>
      </c>
      <c r="AK370" s="14">
        <f t="shared" si="33"/>
        <v>0</v>
      </c>
      <c r="AL370" s="68">
        <f t="shared" si="34"/>
        <v>0</v>
      </c>
    </row>
    <row r="371" spans="2:38" hidden="1" x14ac:dyDescent="0.3">
      <c r="B371" s="14">
        <v>2278397</v>
      </c>
      <c r="C371" s="14" t="s">
        <v>15</v>
      </c>
      <c r="D371" s="14" t="s">
        <v>2258</v>
      </c>
      <c r="E371" s="14" t="s">
        <v>2258</v>
      </c>
      <c r="F371" s="14"/>
      <c r="G371" s="14">
        <v>8</v>
      </c>
      <c r="H371" s="14" t="s">
        <v>1410</v>
      </c>
      <c r="I371" s="14" t="s">
        <v>101</v>
      </c>
      <c r="J371" s="14">
        <v>240</v>
      </c>
      <c r="K371" s="14">
        <v>4.3</v>
      </c>
      <c r="L371" s="14">
        <v>34</v>
      </c>
      <c r="M371" s="14">
        <v>24</v>
      </c>
      <c r="N371" s="14">
        <v>25</v>
      </c>
      <c r="O371" s="14">
        <v>3.71</v>
      </c>
      <c r="P371" s="14">
        <v>229</v>
      </c>
      <c r="Q371" s="14">
        <v>64</v>
      </c>
      <c r="R371" s="14" t="s">
        <v>2211</v>
      </c>
      <c r="S371" s="14" t="s">
        <v>2212</v>
      </c>
      <c r="T371" s="14" t="s">
        <v>18</v>
      </c>
      <c r="U371" s="14" t="s">
        <v>915</v>
      </c>
      <c r="V371" s="14"/>
      <c r="W371" s="14"/>
      <c r="X371" s="14"/>
      <c r="Y371" s="14"/>
      <c r="Z371" s="14" t="s">
        <v>912</v>
      </c>
      <c r="AA371" s="14" t="s">
        <v>2216</v>
      </c>
      <c r="AB371" s="67">
        <v>42608</v>
      </c>
      <c r="AC371" s="67">
        <v>42615</v>
      </c>
      <c r="AD371" s="14" t="s">
        <v>1298</v>
      </c>
      <c r="AE371" s="14" t="s">
        <v>2259</v>
      </c>
      <c r="AF371" s="14" t="s">
        <v>915</v>
      </c>
      <c r="AG371" s="14"/>
      <c r="AH371" s="14" t="str">
        <f t="shared" si="30"/>
        <v>Compact</v>
      </c>
      <c r="AI371" s="14">
        <f t="shared" si="31"/>
        <v>1.0666666666666667</v>
      </c>
      <c r="AJ371" s="14">
        <f t="shared" si="32"/>
        <v>0</v>
      </c>
      <c r="AK371" s="14">
        <f t="shared" si="33"/>
        <v>0</v>
      </c>
      <c r="AL371" s="68">
        <f t="shared" si="34"/>
        <v>0</v>
      </c>
    </row>
    <row r="372" spans="2:38" hidden="1" x14ac:dyDescent="0.3">
      <c r="B372" s="70">
        <v>2331312</v>
      </c>
      <c r="C372" s="70" t="s">
        <v>15</v>
      </c>
      <c r="D372" s="70" t="s">
        <v>2260</v>
      </c>
      <c r="E372" s="70" t="s">
        <v>2260</v>
      </c>
      <c r="F372" s="70"/>
      <c r="G372" s="74">
        <v>883000000000</v>
      </c>
      <c r="H372" s="70" t="s">
        <v>119</v>
      </c>
      <c r="I372" s="70" t="s">
        <v>2022</v>
      </c>
      <c r="J372" s="70"/>
      <c r="K372" s="70">
        <v>7.4</v>
      </c>
      <c r="L372" s="70">
        <v>38</v>
      </c>
      <c r="M372" s="70">
        <v>27</v>
      </c>
      <c r="N372" s="70">
        <v>31</v>
      </c>
      <c r="O372" s="70">
        <v>5.2</v>
      </c>
      <c r="P372" s="70">
        <v>460</v>
      </c>
      <c r="Q372" s="70">
        <v>70</v>
      </c>
      <c r="R372" s="70" t="s">
        <v>2219</v>
      </c>
      <c r="S372" s="70" t="s">
        <v>1615</v>
      </c>
      <c r="T372" s="70" t="s">
        <v>18</v>
      </c>
      <c r="U372" s="70" t="s">
        <v>915</v>
      </c>
      <c r="V372" s="70"/>
      <c r="W372" s="70"/>
      <c r="X372" s="70"/>
      <c r="Y372" s="70">
        <v>5.56</v>
      </c>
      <c r="Z372" s="70" t="s">
        <v>912</v>
      </c>
      <c r="AA372" s="70" t="s">
        <v>2101</v>
      </c>
      <c r="AB372" s="71">
        <v>43457</v>
      </c>
      <c r="AC372" s="71">
        <v>43446</v>
      </c>
      <c r="AD372" s="70" t="s">
        <v>1298</v>
      </c>
      <c r="AE372" s="70" t="s">
        <v>2261</v>
      </c>
      <c r="AF372" s="70" t="s">
        <v>912</v>
      </c>
      <c r="AG372" s="70" t="s">
        <v>912</v>
      </c>
      <c r="AH372" s="14" t="str">
        <f t="shared" si="30"/>
        <v>Standard</v>
      </c>
      <c r="AI372" s="70">
        <f t="shared" si="31"/>
        <v>1.1666666666666667</v>
      </c>
      <c r="AJ372" s="70">
        <f t="shared" si="32"/>
        <v>0</v>
      </c>
      <c r="AK372" s="70">
        <f t="shared" si="33"/>
        <v>0</v>
      </c>
      <c r="AL372" s="72">
        <f t="shared" si="34"/>
        <v>0</v>
      </c>
    </row>
  </sheetData>
  <autoFilter ref="B3:AL372" xr:uid="{12B78F8F-33BE-4441-A2AE-DA0FE572A6CF}">
    <filterColumn colId="1">
      <filters>
        <filter val="Whirlpool"/>
      </filters>
    </filterColumn>
    <filterColumn colId="6">
      <filters>
        <filter val="Electric"/>
      </filters>
    </filterColumn>
    <filterColumn colId="7">
      <filters blank="1"/>
    </filterColumn>
    <sortState xmlns:xlrd2="http://schemas.microsoft.com/office/spreadsheetml/2017/richdata2" ref="B273:AL372">
      <sortCondition ref="D3:D372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E17F1-5527-4526-A048-99BA7A53A969}">
  <sheetPr>
    <tabColor theme="4" tint="0.79998168889431442"/>
  </sheetPr>
  <dimension ref="B2:L124"/>
  <sheetViews>
    <sheetView workbookViewId="0"/>
  </sheetViews>
  <sheetFormatPr defaultRowHeight="14.4" x14ac:dyDescent="0.3"/>
  <cols>
    <col min="2" max="2" width="13.09765625" bestFit="1" customWidth="1"/>
    <col min="3" max="3" width="17.296875" bestFit="1" customWidth="1"/>
    <col min="5" max="5" width="20.8984375" bestFit="1" customWidth="1"/>
    <col min="6" max="6" width="11" bestFit="1" customWidth="1"/>
    <col min="7" max="8" width="10.59765625" bestFit="1" customWidth="1"/>
    <col min="9" max="9" width="11.8984375" bestFit="1" customWidth="1"/>
    <col min="10" max="10" width="22.69921875" bestFit="1" customWidth="1"/>
    <col min="11" max="11" width="33.59765625" bestFit="1" customWidth="1"/>
  </cols>
  <sheetData>
    <row r="2" spans="2:12" x14ac:dyDescent="0.3">
      <c r="B2" s="12" t="s">
        <v>0</v>
      </c>
      <c r="C2" s="12" t="s">
        <v>1</v>
      </c>
      <c r="D2" s="57" t="s">
        <v>2</v>
      </c>
      <c r="E2" s="12" t="s">
        <v>4</v>
      </c>
      <c r="F2" s="12" t="s">
        <v>5</v>
      </c>
      <c r="G2" s="12" t="s">
        <v>6</v>
      </c>
      <c r="H2" s="12" t="s">
        <v>7</v>
      </c>
      <c r="I2" s="12" t="s">
        <v>910</v>
      </c>
      <c r="K2" s="15" t="s">
        <v>1241</v>
      </c>
      <c r="L2" s="13">
        <f>AVERAGE($D$3:$D$123)</f>
        <v>991.93975895316805</v>
      </c>
    </row>
    <row r="3" spans="2:12" x14ac:dyDescent="0.3">
      <c r="B3" s="4" t="s">
        <v>95</v>
      </c>
      <c r="C3" s="4" t="s">
        <v>911</v>
      </c>
      <c r="D3" s="58">
        <f>AVERAGEIFS('Raw NGCD Costs'!$F$3:$F$207,'Raw NGCD Costs'!$D$3:$D$207,'NGCD Cost Summary'!$B3,'Raw NGCD Costs'!$E$3:$E$207,'NGCD Cost Summary'!$C3)</f>
        <v>899.99</v>
      </c>
      <c r="E3" s="59">
        <f>AVERAGEIFS('Raw NGCD Costs'!$G$3:$G$207,'Raw NGCD Costs'!$D$3:$D$207,'NGCD Cost Summary'!$B3,'Raw NGCD Costs'!$E$3:$E$207,'NGCD Cost Summary'!$C3)</f>
        <v>7.3</v>
      </c>
      <c r="F3" s="59">
        <f>AVERAGEIFS('Raw NGCD Costs'!$H$3:$H$207,'Raw NGCD Costs'!$D$3:$D$207,'NGCD Cost Summary'!$B3,'Raw NGCD Costs'!$E$3:$E$207,'NGCD Cost Summary'!$C3)</f>
        <v>44.3</v>
      </c>
      <c r="G3" s="59">
        <f>AVERAGEIFS('Raw NGCD Costs'!$I$3:$I$207,'Raw NGCD Costs'!$D$3:$D$207,'NGCD Cost Summary'!$B3,'Raw NGCD Costs'!$E$3:$E$207,'NGCD Cost Summary'!$C3)</f>
        <v>27</v>
      </c>
      <c r="H3" s="59">
        <f>AVERAGEIFS('Raw NGCD Costs'!$J$3:$J$207,'Raw NGCD Costs'!$D$3:$D$207,'NGCD Cost Summary'!$B3,'Raw NGCD Costs'!$E$3:$E$207,'NGCD Cost Summary'!$C3)</f>
        <v>28.9</v>
      </c>
      <c r="I3" s="59" t="str">
        <f>INDEX('Raw NGCD Costs'!$K$3:$K$207,MATCH(CONCATENATE('NGCD Cost Summary'!$B3,'NGCD Cost Summary'!$C3),'Raw NGCD Costs'!$A$3:$A$207,0))</f>
        <v>Yes</v>
      </c>
      <c r="K3" s="16" t="s">
        <v>1242</v>
      </c>
      <c r="L3" s="17">
        <f>ROUND(AVERAGEIFS($D$3:$D$123,$I$3:$I$123,"No"),2)</f>
        <v>869.14</v>
      </c>
    </row>
    <row r="4" spans="2:12" x14ac:dyDescent="0.3">
      <c r="B4" s="5" t="s">
        <v>95</v>
      </c>
      <c r="C4" s="5" t="s">
        <v>914</v>
      </c>
      <c r="D4" s="60">
        <f>AVERAGEIFS('Raw NGCD Costs'!$F$3:$F$207,'Raw NGCD Costs'!$D$3:$D$207,'NGCD Cost Summary'!$B4,'Raw NGCD Costs'!$E$3:$E$207,'NGCD Cost Summary'!$C4)</f>
        <v>1060.6633333333332</v>
      </c>
      <c r="E4" s="11">
        <f>AVERAGEIFS('Raw NGCD Costs'!$G$3:$G$207,'Raw NGCD Costs'!$D$3:$D$207,'NGCD Cost Summary'!$B4,'Raw NGCD Costs'!$E$3:$E$207,'NGCD Cost Summary'!$C4)</f>
        <v>9</v>
      </c>
      <c r="F4" s="11">
        <f>AVERAGEIFS('Raw NGCD Costs'!$H$3:$H$207,'Raw NGCD Costs'!$D$3:$D$207,'NGCD Cost Summary'!$B4,'Raw NGCD Costs'!$E$3:$E$207,'NGCD Cost Summary'!$C4)</f>
        <v>40.799999999999997</v>
      </c>
      <c r="G4" s="11">
        <f>AVERAGEIFS('Raw NGCD Costs'!$I$3:$I$207,'Raw NGCD Costs'!$D$3:$D$207,'NGCD Cost Summary'!$B4,'Raw NGCD Costs'!$E$3:$E$207,'NGCD Cost Summary'!$C4)</f>
        <v>29</v>
      </c>
      <c r="H4" s="11">
        <f>AVERAGEIFS('Raw NGCD Costs'!$J$3:$J$207,'Raw NGCD Costs'!$D$3:$D$207,'NGCD Cost Summary'!$B4,'Raw NGCD Costs'!$E$3:$E$207,'NGCD Cost Summary'!$C4)</f>
        <v>32.166666666666664</v>
      </c>
      <c r="I4" s="11" t="str">
        <f>INDEX('Raw NGCD Costs'!$K$3:$K$207,MATCH(CONCATENATE('NGCD Cost Summary'!$B4,'NGCD Cost Summary'!$C4),'Raw NGCD Costs'!$A$3:$A$207,0))</f>
        <v>No</v>
      </c>
      <c r="K4" s="16" t="s">
        <v>1243</v>
      </c>
      <c r="L4" s="13">
        <f>AVERAGEIFS($D$3:$D$123,$I$3:$I$123,"Yes")</f>
        <v>1094.2738636363636</v>
      </c>
    </row>
    <row r="5" spans="2:12" x14ac:dyDescent="0.3">
      <c r="B5" s="5" t="s">
        <v>14</v>
      </c>
      <c r="C5" s="5" t="s">
        <v>917</v>
      </c>
      <c r="D5" s="60">
        <f>AVERAGEIFS('Raw NGCD Costs'!$F$3:$F$207,'Raw NGCD Costs'!$D$3:$D$207,'NGCD Cost Summary'!$B5,'Raw NGCD Costs'!$E$3:$E$207,'NGCD Cost Summary'!$C5)</f>
        <v>1329.4949999999999</v>
      </c>
      <c r="E5" s="11">
        <f>AVERAGEIFS('Raw NGCD Costs'!$G$3:$G$207,'Raw NGCD Costs'!$D$3:$D$207,'NGCD Cost Summary'!$B5,'Raw NGCD Costs'!$E$3:$E$207,'NGCD Cost Summary'!$C5)</f>
        <v>7.4</v>
      </c>
      <c r="F5" s="11">
        <f>AVERAGEIFS('Raw NGCD Costs'!$H$3:$H$207,'Raw NGCD Costs'!$D$3:$D$207,'NGCD Cost Summary'!$B5,'Raw NGCD Costs'!$E$3:$E$207,'NGCD Cost Summary'!$C5)</f>
        <v>42.4</v>
      </c>
      <c r="G5" s="11">
        <f>AVERAGEIFS('Raw NGCD Costs'!$I$3:$I$207,'Raw NGCD Costs'!$D$3:$D$207,'NGCD Cost Summary'!$B5,'Raw NGCD Costs'!$E$3:$E$207,'NGCD Cost Summary'!$C5)</f>
        <v>27</v>
      </c>
      <c r="H5" s="11">
        <f>AVERAGEIFS('Raw NGCD Costs'!$J$3:$J$207,'Raw NGCD Costs'!$D$3:$D$207,'NGCD Cost Summary'!$B5,'Raw NGCD Costs'!$E$3:$E$207,'NGCD Cost Summary'!$C5)</f>
        <v>30.2</v>
      </c>
      <c r="I5" s="11" t="str">
        <f>INDEX('Raw NGCD Costs'!$K$3:$K$207,MATCH(CONCATENATE('NGCD Cost Summary'!$B5,'NGCD Cost Summary'!$C5),'Raw NGCD Costs'!$A$3:$A$207,0))</f>
        <v>Yes</v>
      </c>
    </row>
    <row r="6" spans="2:12" x14ac:dyDescent="0.3">
      <c r="B6" s="5" t="s">
        <v>93</v>
      </c>
      <c r="C6" s="5" t="s">
        <v>919</v>
      </c>
      <c r="D6" s="60">
        <f>AVERAGEIFS('Raw NGCD Costs'!$F$3:$F$207,'Raw NGCD Costs'!$D$3:$D$207,'NGCD Cost Summary'!$B6,'Raw NGCD Costs'!$E$3:$E$207,'NGCD Cost Summary'!$C6)</f>
        <v>808.995</v>
      </c>
      <c r="E6" s="11">
        <f>AVERAGEIFS('Raw NGCD Costs'!$G$3:$G$207,'Raw NGCD Costs'!$D$3:$D$207,'NGCD Cost Summary'!$B6,'Raw NGCD Costs'!$E$3:$E$207,'NGCD Cost Summary'!$C6)</f>
        <v>7.4</v>
      </c>
      <c r="F6" s="11">
        <f>AVERAGEIFS('Raw NGCD Costs'!$H$3:$H$207,'Raw NGCD Costs'!$D$3:$D$207,'NGCD Cost Summary'!$B6,'Raw NGCD Costs'!$E$3:$E$207,'NGCD Cost Summary'!$C6)</f>
        <v>38.4</v>
      </c>
      <c r="G6" s="11">
        <f>AVERAGEIFS('Raw NGCD Costs'!$I$3:$I$207,'Raw NGCD Costs'!$D$3:$D$207,'NGCD Cost Summary'!$B6,'Raw NGCD Costs'!$E$3:$E$207,'NGCD Cost Summary'!$C6)</f>
        <v>27</v>
      </c>
      <c r="H6" s="11">
        <f>AVERAGEIFS('Raw NGCD Costs'!$J$3:$J$207,'Raw NGCD Costs'!$D$3:$D$207,'NGCD Cost Summary'!$B6,'Raw NGCD Costs'!$E$3:$E$207,'NGCD Cost Summary'!$C6)</f>
        <v>31</v>
      </c>
      <c r="I6" s="11" t="str">
        <f>INDEX('Raw NGCD Costs'!$K$3:$K$207,MATCH(CONCATENATE('NGCD Cost Summary'!$B6,'NGCD Cost Summary'!$C6),'Raw NGCD Costs'!$A$3:$A$207,0))</f>
        <v>Yes</v>
      </c>
    </row>
    <row r="7" spans="2:12" x14ac:dyDescent="0.3">
      <c r="B7" s="5" t="s">
        <v>14</v>
      </c>
      <c r="C7" s="5" t="s">
        <v>921</v>
      </c>
      <c r="D7" s="60">
        <f>AVERAGEIFS('Raw NGCD Costs'!$F$3:$F$207,'Raw NGCD Costs'!$D$3:$D$207,'NGCD Cost Summary'!$B7,'Raw NGCD Costs'!$E$3:$E$207,'NGCD Cost Summary'!$C7)</f>
        <v>669.33</v>
      </c>
      <c r="E7" s="11">
        <f>AVERAGEIFS('Raw NGCD Costs'!$G$3:$G$207,'Raw NGCD Costs'!$D$3:$D$207,'NGCD Cost Summary'!$B7,'Raw NGCD Costs'!$E$3:$E$207,'NGCD Cost Summary'!$C7)</f>
        <v>7.2</v>
      </c>
      <c r="F7" s="11">
        <f>AVERAGEIFS('Raw NGCD Costs'!$H$3:$H$207,'Raw NGCD Costs'!$D$3:$D$207,'NGCD Cost Summary'!$B7,'Raw NGCD Costs'!$E$3:$E$207,'NGCD Cost Summary'!$C7)</f>
        <v>44</v>
      </c>
      <c r="G7" s="11">
        <f>AVERAGEIFS('Raw NGCD Costs'!$I$3:$I$207,'Raw NGCD Costs'!$D$3:$D$207,'NGCD Cost Summary'!$B7,'Raw NGCD Costs'!$E$3:$E$207,'NGCD Cost Summary'!$C7)</f>
        <v>27</v>
      </c>
      <c r="H7" s="11">
        <f>AVERAGEIFS('Raw NGCD Costs'!$J$3:$J$207,'Raw NGCD Costs'!$D$3:$D$207,'NGCD Cost Summary'!$B7,'Raw NGCD Costs'!$E$3:$E$207,'NGCD Cost Summary'!$C7)</f>
        <v>29.925000000000001</v>
      </c>
      <c r="I7" s="11" t="str">
        <f>INDEX('Raw NGCD Costs'!$K$3:$K$207,MATCH(CONCATENATE('NGCD Cost Summary'!$B7,'NGCD Cost Summary'!$C7),'Raw NGCD Costs'!$A$3:$A$207,0))</f>
        <v>No</v>
      </c>
    </row>
    <row r="8" spans="2:12" x14ac:dyDescent="0.3">
      <c r="B8" s="5" t="s">
        <v>14</v>
      </c>
      <c r="C8" s="5" t="s">
        <v>923</v>
      </c>
      <c r="D8" s="60">
        <f>AVERAGEIFS('Raw NGCD Costs'!$F$3:$F$207,'Raw NGCD Costs'!$D$3:$D$207,'NGCD Cost Summary'!$B8,'Raw NGCD Costs'!$E$3:$E$207,'NGCD Cost Summary'!$C8)</f>
        <v>1888.9949999999999</v>
      </c>
      <c r="E8" s="11">
        <f>AVERAGEIFS('Raw NGCD Costs'!$G$3:$G$207,'Raw NGCD Costs'!$D$3:$D$207,'NGCD Cost Summary'!$B8,'Raw NGCD Costs'!$E$3:$E$207,'NGCD Cost Summary'!$C8)</f>
        <v>7.5</v>
      </c>
      <c r="F8" s="11">
        <f>AVERAGEIFS('Raw NGCD Costs'!$H$3:$H$207,'Raw NGCD Costs'!$D$3:$D$207,'NGCD Cost Summary'!$B8,'Raw NGCD Costs'!$E$3:$E$207,'NGCD Cost Summary'!$C8)</f>
        <v>46.9</v>
      </c>
      <c r="G8" s="11">
        <f>AVERAGEIFS('Raw NGCD Costs'!$I$3:$I$207,'Raw NGCD Costs'!$D$3:$D$207,'NGCD Cost Summary'!$B8,'Raw NGCD Costs'!$E$3:$E$207,'NGCD Cost Summary'!$C8)</f>
        <v>27</v>
      </c>
      <c r="H8" s="11">
        <f>AVERAGEIFS('Raw NGCD Costs'!$J$3:$J$207,'Raw NGCD Costs'!$D$3:$D$207,'NGCD Cost Summary'!$B8,'Raw NGCD Costs'!$E$3:$E$207,'NGCD Cost Summary'!$C8)</f>
        <v>32.5</v>
      </c>
      <c r="I8" s="11" t="str">
        <f>INDEX('Raw NGCD Costs'!$K$3:$K$207,MATCH(CONCATENATE('NGCD Cost Summary'!$B8,'NGCD Cost Summary'!$C8),'Raw NGCD Costs'!$A$3:$A$207,0))</f>
        <v>Yes</v>
      </c>
    </row>
    <row r="9" spans="2:12" x14ac:dyDescent="0.3">
      <c r="B9" s="5" t="s">
        <v>14</v>
      </c>
      <c r="C9" s="5" t="s">
        <v>925</v>
      </c>
      <c r="D9" s="60">
        <f>AVERAGEIFS('Raw NGCD Costs'!$F$3:$F$207,'Raw NGCD Costs'!$D$3:$D$207,'NGCD Cost Summary'!$B9,'Raw NGCD Costs'!$E$3:$E$207,'NGCD Cost Summary'!$C9)</f>
        <v>1618.9949999999999</v>
      </c>
      <c r="E9" s="11">
        <f>AVERAGEIFS('Raw NGCD Costs'!$G$3:$G$207,'Raw NGCD Costs'!$D$3:$D$207,'NGCD Cost Summary'!$B9,'Raw NGCD Costs'!$E$3:$E$207,'NGCD Cost Summary'!$C9)</f>
        <v>7.5</v>
      </c>
      <c r="F9" s="11">
        <f>AVERAGEIFS('Raw NGCD Costs'!$H$3:$H$207,'Raw NGCD Costs'!$D$3:$D$207,'NGCD Cost Summary'!$B9,'Raw NGCD Costs'!$E$3:$E$207,'NGCD Cost Summary'!$C9)</f>
        <v>46.9</v>
      </c>
      <c r="G9" s="11">
        <f>AVERAGEIFS('Raw NGCD Costs'!$I$3:$I$207,'Raw NGCD Costs'!$D$3:$D$207,'NGCD Cost Summary'!$B9,'Raw NGCD Costs'!$E$3:$E$207,'NGCD Cost Summary'!$C9)</f>
        <v>27</v>
      </c>
      <c r="H9" s="11">
        <f>AVERAGEIFS('Raw NGCD Costs'!$J$3:$J$207,'Raw NGCD Costs'!$D$3:$D$207,'NGCD Cost Summary'!$B9,'Raw NGCD Costs'!$E$3:$E$207,'NGCD Cost Summary'!$C9)</f>
        <v>32.5</v>
      </c>
      <c r="I9" s="11" t="str">
        <f>INDEX('Raw NGCD Costs'!$K$3:$K$207,MATCH(CONCATENATE('NGCD Cost Summary'!$B9,'NGCD Cost Summary'!$C9),'Raw NGCD Costs'!$A$3:$A$207,0))</f>
        <v>Yes</v>
      </c>
    </row>
    <row r="10" spans="2:12" x14ac:dyDescent="0.3">
      <c r="B10" s="5" t="s">
        <v>14</v>
      </c>
      <c r="C10" s="5" t="s">
        <v>927</v>
      </c>
      <c r="D10" s="60">
        <f>AVERAGEIFS('Raw NGCD Costs'!$F$3:$F$207,'Raw NGCD Costs'!$D$3:$D$207,'NGCD Cost Summary'!$B10,'Raw NGCD Costs'!$E$3:$E$207,'NGCD Cost Summary'!$C10)</f>
        <v>821.99</v>
      </c>
      <c r="E10" s="11">
        <f>AVERAGEIFS('Raw NGCD Costs'!$G$3:$G$207,'Raw NGCD Costs'!$D$3:$D$207,'NGCD Cost Summary'!$B10,'Raw NGCD Costs'!$E$3:$E$207,'NGCD Cost Summary'!$C10)</f>
        <v>7.4</v>
      </c>
      <c r="F10" s="11">
        <f>AVERAGEIFS('Raw NGCD Costs'!$H$3:$H$207,'Raw NGCD Costs'!$D$3:$D$207,'NGCD Cost Summary'!$B10,'Raw NGCD Costs'!$E$3:$E$207,'NGCD Cost Summary'!$C10)</f>
        <v>44.5625</v>
      </c>
      <c r="G10" s="11">
        <f>AVERAGEIFS('Raw NGCD Costs'!$I$3:$I$207,'Raw NGCD Costs'!$D$3:$D$207,'NGCD Cost Summary'!$B10,'Raw NGCD Costs'!$E$3:$E$207,'NGCD Cost Summary'!$C10)</f>
        <v>27</v>
      </c>
      <c r="H10" s="11">
        <f>AVERAGEIFS('Raw NGCD Costs'!$J$3:$J$207,'Raw NGCD Costs'!$D$3:$D$207,'NGCD Cost Summary'!$B10,'Raw NGCD Costs'!$E$3:$E$207,'NGCD Cost Summary'!$C10)</f>
        <v>30.25</v>
      </c>
      <c r="I10" s="11" t="str">
        <f>INDEX('Raw NGCD Costs'!$K$3:$K$207,MATCH(CONCATENATE('NGCD Cost Summary'!$B10,'NGCD Cost Summary'!$C10),'Raw NGCD Costs'!$A$3:$A$207,0))</f>
        <v>Yes</v>
      </c>
    </row>
    <row r="11" spans="2:12" x14ac:dyDescent="0.3">
      <c r="B11" s="5" t="s">
        <v>15</v>
      </c>
      <c r="C11" s="5" t="s">
        <v>929</v>
      </c>
      <c r="D11" s="60">
        <f>AVERAGEIFS('Raw NGCD Costs'!$F$3:$F$207,'Raw NGCD Costs'!$D$3:$D$207,'NGCD Cost Summary'!$B11,'Raw NGCD Costs'!$E$3:$E$207,'NGCD Cost Summary'!$C11)</f>
        <v>880.995</v>
      </c>
      <c r="E11" s="11">
        <f>AVERAGEIFS('Raw NGCD Costs'!$G$3:$G$207,'Raw NGCD Costs'!$D$3:$D$207,'NGCD Cost Summary'!$B11,'Raw NGCD Costs'!$E$3:$E$207,'NGCD Cost Summary'!$C11)</f>
        <v>7.4</v>
      </c>
      <c r="F11" s="11">
        <f>AVERAGEIFS('Raw NGCD Costs'!$H$3:$H$207,'Raw NGCD Costs'!$D$3:$D$207,'NGCD Cost Summary'!$B11,'Raw NGCD Costs'!$E$3:$E$207,'NGCD Cost Summary'!$C11)</f>
        <v>43</v>
      </c>
      <c r="G11" s="11">
        <f>AVERAGEIFS('Raw NGCD Costs'!$I$3:$I$207,'Raw NGCD Costs'!$D$3:$D$207,'NGCD Cost Summary'!$B11,'Raw NGCD Costs'!$E$3:$E$207,'NGCD Cost Summary'!$C11)</f>
        <v>27</v>
      </c>
      <c r="H11" s="11">
        <f>AVERAGEIFS('Raw NGCD Costs'!$J$3:$J$207,'Raw NGCD Costs'!$D$3:$D$207,'NGCD Cost Summary'!$B11,'Raw NGCD Costs'!$E$3:$E$207,'NGCD Cost Summary'!$C11)</f>
        <v>29.15</v>
      </c>
      <c r="I11" s="11" t="str">
        <f>INDEX('Raw NGCD Costs'!$K$3:$K$207,MATCH(CONCATENATE('NGCD Cost Summary'!$B11,'NGCD Cost Summary'!$C11),'Raw NGCD Costs'!$A$3:$A$207,0))</f>
        <v>No</v>
      </c>
    </row>
    <row r="12" spans="2:12" x14ac:dyDescent="0.3">
      <c r="B12" s="5" t="s">
        <v>15</v>
      </c>
      <c r="C12" s="5" t="s">
        <v>931</v>
      </c>
      <c r="D12" s="60">
        <f>AVERAGEIFS('Raw NGCD Costs'!$F$3:$F$207,'Raw NGCD Costs'!$D$3:$D$207,'NGCD Cost Summary'!$B12,'Raw NGCD Costs'!$E$3:$E$207,'NGCD Cost Summary'!$C12)</f>
        <v>1213.9949999999999</v>
      </c>
      <c r="E12" s="11">
        <f>AVERAGEIFS('Raw NGCD Costs'!$G$3:$G$207,'Raw NGCD Costs'!$D$3:$D$207,'NGCD Cost Summary'!$B12,'Raw NGCD Costs'!$E$3:$E$207,'NGCD Cost Summary'!$C12)</f>
        <v>6.7</v>
      </c>
      <c r="F12" s="11">
        <f>AVERAGEIFS('Raw NGCD Costs'!$H$3:$H$207,'Raw NGCD Costs'!$D$3:$D$207,'NGCD Cost Summary'!$B12,'Raw NGCD Costs'!$E$3:$E$207,'NGCD Cost Summary'!$C12)</f>
        <v>44.8</v>
      </c>
      <c r="G12" s="11">
        <f>AVERAGEIFS('Raw NGCD Costs'!$I$3:$I$207,'Raw NGCD Costs'!$D$3:$D$207,'NGCD Cost Summary'!$B12,'Raw NGCD Costs'!$E$3:$E$207,'NGCD Cost Summary'!$C12)</f>
        <v>27</v>
      </c>
      <c r="H12" s="11">
        <f>AVERAGEIFS('Raw NGCD Costs'!$J$3:$J$207,'Raw NGCD Costs'!$D$3:$D$207,'NGCD Cost Summary'!$B12,'Raw NGCD Costs'!$E$3:$E$207,'NGCD Cost Summary'!$C12)</f>
        <v>29</v>
      </c>
      <c r="I12" s="11" t="str">
        <f>INDEX('Raw NGCD Costs'!$K$3:$K$207,MATCH(CONCATENATE('NGCD Cost Summary'!$B12,'NGCD Cost Summary'!$C12),'Raw NGCD Costs'!$A$3:$A$207,0))</f>
        <v>No</v>
      </c>
    </row>
    <row r="13" spans="2:12" x14ac:dyDescent="0.3">
      <c r="B13" s="5" t="s">
        <v>14</v>
      </c>
      <c r="C13" s="5" t="s">
        <v>933</v>
      </c>
      <c r="D13" s="60">
        <f>AVERAGEIFS('Raw NGCD Costs'!$F$3:$F$207,'Raw NGCD Costs'!$D$3:$D$207,'NGCD Cost Summary'!$B13,'Raw NGCD Costs'!$E$3:$E$207,'NGCD Cost Summary'!$C13)</f>
        <v>920.995</v>
      </c>
      <c r="E13" s="11">
        <f>AVERAGEIFS('Raw NGCD Costs'!$G$3:$G$207,'Raw NGCD Costs'!$D$3:$D$207,'NGCD Cost Summary'!$B13,'Raw NGCD Costs'!$E$3:$E$207,'NGCD Cost Summary'!$C13)</f>
        <v>7.4</v>
      </c>
      <c r="F13" s="11">
        <f>AVERAGEIFS('Raw NGCD Costs'!$H$3:$H$207,'Raw NGCD Costs'!$D$3:$D$207,'NGCD Cost Summary'!$B13,'Raw NGCD Costs'!$E$3:$E$207,'NGCD Cost Summary'!$C13)</f>
        <v>44.5625</v>
      </c>
      <c r="G13" s="11">
        <f>AVERAGEIFS('Raw NGCD Costs'!$I$3:$I$207,'Raw NGCD Costs'!$D$3:$D$207,'NGCD Cost Summary'!$B13,'Raw NGCD Costs'!$E$3:$E$207,'NGCD Cost Summary'!$C13)</f>
        <v>27</v>
      </c>
      <c r="H13" s="11">
        <f>AVERAGEIFS('Raw NGCD Costs'!$J$3:$J$207,'Raw NGCD Costs'!$D$3:$D$207,'NGCD Cost Summary'!$B13,'Raw NGCD Costs'!$E$3:$E$207,'NGCD Cost Summary'!$C13)</f>
        <v>30.25</v>
      </c>
      <c r="I13" s="11" t="str">
        <f>INDEX('Raw NGCD Costs'!$K$3:$K$207,MATCH(CONCATENATE('NGCD Cost Summary'!$B13,'NGCD Cost Summary'!$C13),'Raw NGCD Costs'!$A$3:$A$207,0))</f>
        <v>Yes</v>
      </c>
    </row>
    <row r="14" spans="2:12" x14ac:dyDescent="0.3">
      <c r="B14" s="5" t="s">
        <v>15</v>
      </c>
      <c r="C14" s="5" t="s">
        <v>935</v>
      </c>
      <c r="D14" s="60">
        <f>AVERAGEIFS('Raw NGCD Costs'!$F$3:$F$207,'Raw NGCD Costs'!$D$3:$D$207,'NGCD Cost Summary'!$B14,'Raw NGCD Costs'!$E$3:$E$207,'NGCD Cost Summary'!$C14)</f>
        <v>1123.9949999999999</v>
      </c>
      <c r="E14" s="11">
        <f>AVERAGEIFS('Raw NGCD Costs'!$G$3:$G$207,'Raw NGCD Costs'!$D$3:$D$207,'NGCD Cost Summary'!$B14,'Raw NGCD Costs'!$E$3:$E$207,'NGCD Cost Summary'!$C14)</f>
        <v>6.7</v>
      </c>
      <c r="F14" s="11">
        <f>AVERAGEIFS('Raw NGCD Costs'!$H$3:$H$207,'Raw NGCD Costs'!$D$3:$D$207,'NGCD Cost Summary'!$B14,'Raw NGCD Costs'!$E$3:$E$207,'NGCD Cost Summary'!$C14)</f>
        <v>37.375</v>
      </c>
      <c r="G14" s="11">
        <f>AVERAGEIFS('Raw NGCD Costs'!$I$3:$I$207,'Raw NGCD Costs'!$D$3:$D$207,'NGCD Cost Summary'!$B14,'Raw NGCD Costs'!$E$3:$E$207,'NGCD Cost Summary'!$C14)</f>
        <v>27</v>
      </c>
      <c r="H14" s="11">
        <f>AVERAGEIFS('Raw NGCD Costs'!$J$3:$J$207,'Raw NGCD Costs'!$D$3:$D$207,'NGCD Cost Summary'!$B14,'Raw NGCD Costs'!$E$3:$E$207,'NGCD Cost Summary'!$C14)</f>
        <v>29</v>
      </c>
      <c r="I14" s="11" t="str">
        <f>INDEX('Raw NGCD Costs'!$K$3:$K$207,MATCH(CONCATENATE('NGCD Cost Summary'!$B14,'NGCD Cost Summary'!$C14),'Raw NGCD Costs'!$A$3:$A$207,0))</f>
        <v>No</v>
      </c>
    </row>
    <row r="15" spans="2:12" x14ac:dyDescent="0.3">
      <c r="B15" s="5" t="s">
        <v>96</v>
      </c>
      <c r="C15" s="5" t="s">
        <v>937</v>
      </c>
      <c r="D15" s="60">
        <f>AVERAGEIFS('Raw NGCD Costs'!$F$3:$F$207,'Raw NGCD Costs'!$D$3:$D$207,'NGCD Cost Summary'!$B15,'Raw NGCD Costs'!$E$3:$E$207,'NGCD Cost Summary'!$C15)</f>
        <v>1259.4949999999999</v>
      </c>
      <c r="E15" s="11">
        <f>AVERAGEIFS('Raw NGCD Costs'!$G$3:$G$207,'Raw NGCD Costs'!$D$3:$D$207,'NGCD Cost Summary'!$B15,'Raw NGCD Costs'!$E$3:$E$207,'NGCD Cost Summary'!$C15)</f>
        <v>9.1999999999999993</v>
      </c>
      <c r="F15" s="11">
        <f>AVERAGEIFS('Raw NGCD Costs'!$H$3:$H$207,'Raw NGCD Costs'!$D$3:$D$207,'NGCD Cost Summary'!$B15,'Raw NGCD Costs'!$E$3:$E$207,'NGCD Cost Summary'!$C15)</f>
        <v>43.918999999999997</v>
      </c>
      <c r="G15" s="11">
        <f>AVERAGEIFS('Raw NGCD Costs'!$I$3:$I$207,'Raw NGCD Costs'!$D$3:$D$207,'NGCD Cost Summary'!$B15,'Raw NGCD Costs'!$E$3:$E$207,'NGCD Cost Summary'!$C15)</f>
        <v>29</v>
      </c>
      <c r="H15" s="11">
        <f>AVERAGEIFS('Raw NGCD Costs'!$J$3:$J$207,'Raw NGCD Costs'!$D$3:$D$207,'NGCD Cost Summary'!$B15,'Raw NGCD Costs'!$E$3:$E$207,'NGCD Cost Summary'!$C15)</f>
        <v>33.5</v>
      </c>
      <c r="I15" s="11" t="str">
        <f>INDEX('Raw NGCD Costs'!$K$3:$K$207,MATCH(CONCATENATE('NGCD Cost Summary'!$B15,'NGCD Cost Summary'!$C15),'Raw NGCD Costs'!$A$3:$A$207,0))</f>
        <v>Yes</v>
      </c>
    </row>
    <row r="16" spans="2:12" x14ac:dyDescent="0.3">
      <c r="B16" s="5" t="s">
        <v>14</v>
      </c>
      <c r="C16" s="5" t="s">
        <v>939</v>
      </c>
      <c r="D16" s="60">
        <f>AVERAGEIFS('Raw NGCD Costs'!$F$3:$F$207,'Raw NGCD Costs'!$D$3:$D$207,'NGCD Cost Summary'!$B16,'Raw NGCD Costs'!$E$3:$E$207,'NGCD Cost Summary'!$C16)</f>
        <v>629.99</v>
      </c>
      <c r="E16" s="11">
        <f>AVERAGEIFS('Raw NGCD Costs'!$G$3:$G$207,'Raw NGCD Costs'!$D$3:$D$207,'NGCD Cost Summary'!$B16,'Raw NGCD Costs'!$E$3:$E$207,'NGCD Cost Summary'!$C16)</f>
        <v>7.4</v>
      </c>
      <c r="F16" s="11">
        <f>AVERAGEIFS('Raw NGCD Costs'!$H$3:$H$207,'Raw NGCD Costs'!$D$3:$D$207,'NGCD Cost Summary'!$B16,'Raw NGCD Costs'!$E$3:$E$207,'NGCD Cost Summary'!$C16)</f>
        <v>43.9</v>
      </c>
      <c r="G16" s="11">
        <f>AVERAGEIFS('Raw NGCD Costs'!$I$3:$I$207,'Raw NGCD Costs'!$D$3:$D$207,'NGCD Cost Summary'!$B16,'Raw NGCD Costs'!$E$3:$E$207,'NGCD Cost Summary'!$C16)</f>
        <v>27</v>
      </c>
      <c r="H16" s="11">
        <f>AVERAGEIFS('Raw NGCD Costs'!$J$3:$J$207,'Raw NGCD Costs'!$D$3:$D$207,'NGCD Cost Summary'!$B16,'Raw NGCD Costs'!$E$3:$E$207,'NGCD Cost Summary'!$C16)</f>
        <v>30</v>
      </c>
      <c r="I16" s="11" t="str">
        <f>INDEX('Raw NGCD Costs'!$K$3:$K$207,MATCH(CONCATENATE('NGCD Cost Summary'!$B16,'NGCD Cost Summary'!$C16),'Raw NGCD Costs'!$A$3:$A$207,0))</f>
        <v>No</v>
      </c>
    </row>
    <row r="17" spans="2:9" x14ac:dyDescent="0.3">
      <c r="B17" s="5" t="s">
        <v>14</v>
      </c>
      <c r="C17" s="5" t="s">
        <v>941</v>
      </c>
      <c r="D17" s="60">
        <f>AVERAGEIFS('Raw NGCD Costs'!$F$3:$F$207,'Raw NGCD Costs'!$D$3:$D$207,'NGCD Cost Summary'!$B17,'Raw NGCD Costs'!$E$3:$E$207,'NGCD Cost Summary'!$C17)</f>
        <v>729.99</v>
      </c>
      <c r="E17" s="11">
        <f>AVERAGEIFS('Raw NGCD Costs'!$G$3:$G$207,'Raw NGCD Costs'!$D$3:$D$207,'NGCD Cost Summary'!$B17,'Raw NGCD Costs'!$E$3:$E$207,'NGCD Cost Summary'!$C17)</f>
        <v>7.4</v>
      </c>
      <c r="F17" s="11">
        <f>AVERAGEIFS('Raw NGCD Costs'!$H$3:$H$207,'Raw NGCD Costs'!$D$3:$D$207,'NGCD Cost Summary'!$B17,'Raw NGCD Costs'!$E$3:$E$207,'NGCD Cost Summary'!$C17)</f>
        <v>44.6</v>
      </c>
      <c r="G17" s="11">
        <f>AVERAGEIFS('Raw NGCD Costs'!$I$3:$I$207,'Raw NGCD Costs'!$D$3:$D$207,'NGCD Cost Summary'!$B17,'Raw NGCD Costs'!$E$3:$E$207,'NGCD Cost Summary'!$C17)</f>
        <v>27</v>
      </c>
      <c r="H17" s="11">
        <f>AVERAGEIFS('Raw NGCD Costs'!$J$3:$J$207,'Raw NGCD Costs'!$D$3:$D$207,'NGCD Cost Summary'!$B17,'Raw NGCD Costs'!$E$3:$E$207,'NGCD Cost Summary'!$C17)</f>
        <v>30.3</v>
      </c>
      <c r="I17" s="11" t="str">
        <f>INDEX('Raw NGCD Costs'!$K$3:$K$207,MATCH(CONCATENATE('NGCD Cost Summary'!$B17,'NGCD Cost Summary'!$C17),'Raw NGCD Costs'!$A$3:$A$207,0))</f>
        <v>No</v>
      </c>
    </row>
    <row r="18" spans="2:9" x14ac:dyDescent="0.3">
      <c r="B18" s="5" t="s">
        <v>92</v>
      </c>
      <c r="C18" s="5" t="s">
        <v>943</v>
      </c>
      <c r="D18" s="60">
        <f>AVERAGEIFS('Raw NGCD Costs'!$F$3:$F$207,'Raw NGCD Costs'!$D$3:$D$207,'NGCD Cost Summary'!$B18,'Raw NGCD Costs'!$E$3:$E$207,'NGCD Cost Summary'!$C18)</f>
        <v>575.33000000000004</v>
      </c>
      <c r="E18" s="11">
        <f>AVERAGEIFS('Raw NGCD Costs'!$G$3:$G$207,'Raw NGCD Costs'!$D$3:$D$207,'NGCD Cost Summary'!$B18,'Raw NGCD Costs'!$E$3:$E$207,'NGCD Cost Summary'!$C18)</f>
        <v>7.2</v>
      </c>
      <c r="F18" s="11">
        <f>AVERAGEIFS('Raw NGCD Costs'!$H$3:$H$207,'Raw NGCD Costs'!$D$3:$D$207,'NGCD Cost Summary'!$B18,'Raw NGCD Costs'!$E$3:$E$207,'NGCD Cost Summary'!$C18)</f>
        <v>44</v>
      </c>
      <c r="G18" s="11">
        <f>AVERAGEIFS('Raw NGCD Costs'!$I$3:$I$207,'Raw NGCD Costs'!$D$3:$D$207,'NGCD Cost Summary'!$B18,'Raw NGCD Costs'!$E$3:$E$207,'NGCD Cost Summary'!$C18)</f>
        <v>27</v>
      </c>
      <c r="H18" s="11">
        <f>AVERAGEIFS('Raw NGCD Costs'!$J$3:$J$207,'Raw NGCD Costs'!$D$3:$D$207,'NGCD Cost Summary'!$B18,'Raw NGCD Costs'!$E$3:$E$207,'NGCD Cost Summary'!$C18)</f>
        <v>29.5</v>
      </c>
      <c r="I18" s="11" t="str">
        <f>INDEX('Raw NGCD Costs'!$K$3:$K$207,MATCH(CONCATENATE('NGCD Cost Summary'!$B18,'NGCD Cost Summary'!$C18),'Raw NGCD Costs'!$A$3:$A$207,0))</f>
        <v>No</v>
      </c>
    </row>
    <row r="19" spans="2:9" x14ac:dyDescent="0.3">
      <c r="B19" s="5" t="s">
        <v>14</v>
      </c>
      <c r="C19" s="5" t="s">
        <v>945</v>
      </c>
      <c r="D19" s="60">
        <f>AVERAGEIFS('Raw NGCD Costs'!$F$3:$F$207,'Raw NGCD Costs'!$D$3:$D$207,'NGCD Cost Summary'!$B19,'Raw NGCD Costs'!$E$3:$E$207,'NGCD Cost Summary'!$C19)</f>
        <v>749.99</v>
      </c>
      <c r="E19" s="11">
        <f>AVERAGEIFS('Raw NGCD Costs'!$G$3:$G$207,'Raw NGCD Costs'!$D$3:$D$207,'NGCD Cost Summary'!$B19,'Raw NGCD Costs'!$E$3:$E$207,'NGCD Cost Summary'!$C19)</f>
        <v>7.4</v>
      </c>
      <c r="F19" s="11">
        <f>AVERAGEIFS('Raw NGCD Costs'!$H$3:$H$207,'Raw NGCD Costs'!$D$3:$D$207,'NGCD Cost Summary'!$B19,'Raw NGCD Costs'!$E$3:$E$207,'NGCD Cost Summary'!$C19)</f>
        <v>44.6</v>
      </c>
      <c r="G19" s="11">
        <f>AVERAGEIFS('Raw NGCD Costs'!$I$3:$I$207,'Raw NGCD Costs'!$D$3:$D$207,'NGCD Cost Summary'!$B19,'Raw NGCD Costs'!$E$3:$E$207,'NGCD Cost Summary'!$C19)</f>
        <v>27</v>
      </c>
      <c r="H19" s="11">
        <f>AVERAGEIFS('Raw NGCD Costs'!$J$3:$J$207,'Raw NGCD Costs'!$D$3:$D$207,'NGCD Cost Summary'!$B19,'Raw NGCD Costs'!$E$3:$E$207,'NGCD Cost Summary'!$C19)</f>
        <v>30.3</v>
      </c>
      <c r="I19" s="11" t="str">
        <f>INDEX('Raw NGCD Costs'!$K$3:$K$207,MATCH(CONCATENATE('NGCD Cost Summary'!$B19,'NGCD Cost Summary'!$C19),'Raw NGCD Costs'!$A$3:$A$207,0))</f>
        <v>No</v>
      </c>
    </row>
    <row r="20" spans="2:9" x14ac:dyDescent="0.3">
      <c r="B20" s="5" t="s">
        <v>95</v>
      </c>
      <c r="C20" s="5" t="s">
        <v>947</v>
      </c>
      <c r="D20" s="60">
        <f>AVERAGEIFS('Raw NGCD Costs'!$F$3:$F$207,'Raw NGCD Costs'!$D$3:$D$207,'NGCD Cost Summary'!$B20,'Raw NGCD Costs'!$E$3:$E$207,'NGCD Cost Summary'!$C20)</f>
        <v>1439.99</v>
      </c>
      <c r="E20" s="11">
        <f>AVERAGEIFS('Raw NGCD Costs'!$G$3:$G$207,'Raw NGCD Costs'!$D$3:$D$207,'NGCD Cost Summary'!$B20,'Raw NGCD Costs'!$E$3:$E$207,'NGCD Cost Summary'!$C20)</f>
        <v>9</v>
      </c>
      <c r="F20" s="11">
        <f>AVERAGEIFS('Raw NGCD Costs'!$H$3:$H$207,'Raw NGCD Costs'!$D$3:$D$207,'NGCD Cost Summary'!$B20,'Raw NGCD Costs'!$E$3:$E$207,'NGCD Cost Summary'!$C20)</f>
        <v>45.13</v>
      </c>
      <c r="G20" s="11">
        <f>AVERAGEIFS('Raw NGCD Costs'!$I$3:$I$207,'Raw NGCD Costs'!$D$3:$D$207,'NGCD Cost Summary'!$B20,'Raw NGCD Costs'!$E$3:$E$207,'NGCD Cost Summary'!$C20)</f>
        <v>29</v>
      </c>
      <c r="H20" s="11">
        <f>AVERAGEIFS('Raw NGCD Costs'!$J$3:$J$207,'Raw NGCD Costs'!$D$3:$D$207,'NGCD Cost Summary'!$B20,'Raw NGCD Costs'!$E$3:$E$207,'NGCD Cost Summary'!$C20)</f>
        <v>31.5</v>
      </c>
      <c r="I20" s="11" t="str">
        <f>INDEX('Raw NGCD Costs'!$K$3:$K$207,MATCH(CONCATENATE('NGCD Cost Summary'!$B20,'NGCD Cost Summary'!$C20),'Raw NGCD Costs'!$A$3:$A$207,0))</f>
        <v>No</v>
      </c>
    </row>
    <row r="21" spans="2:9" x14ac:dyDescent="0.3">
      <c r="B21" s="5" t="s">
        <v>15</v>
      </c>
      <c r="C21" s="5" t="s">
        <v>949</v>
      </c>
      <c r="D21" s="60">
        <f>AVERAGEIFS('Raw NGCD Costs'!$F$3:$F$207,'Raw NGCD Costs'!$D$3:$D$207,'NGCD Cost Summary'!$B21,'Raw NGCD Costs'!$E$3:$E$207,'NGCD Cost Summary'!$C21)</f>
        <v>1424.4949999999999</v>
      </c>
      <c r="E21" s="11">
        <f>AVERAGEIFS('Raw NGCD Costs'!$G$3:$G$207,'Raw NGCD Costs'!$D$3:$D$207,'NGCD Cost Summary'!$B21,'Raw NGCD Costs'!$E$3:$E$207,'NGCD Cost Summary'!$C21)</f>
        <v>7.4</v>
      </c>
      <c r="F21" s="11">
        <f>AVERAGEIFS('Raw NGCD Costs'!$H$3:$H$207,'Raw NGCD Costs'!$D$3:$D$207,'NGCD Cost Summary'!$B21,'Raw NGCD Costs'!$E$3:$E$207,'NGCD Cost Summary'!$C21)</f>
        <v>38.4</v>
      </c>
      <c r="G21" s="11">
        <f>AVERAGEIFS('Raw NGCD Costs'!$I$3:$I$207,'Raw NGCD Costs'!$D$3:$D$207,'NGCD Cost Summary'!$B21,'Raw NGCD Costs'!$E$3:$E$207,'NGCD Cost Summary'!$C21)</f>
        <v>27</v>
      </c>
      <c r="H21" s="11">
        <f>AVERAGEIFS('Raw NGCD Costs'!$J$3:$J$207,'Raw NGCD Costs'!$D$3:$D$207,'NGCD Cost Summary'!$B21,'Raw NGCD Costs'!$E$3:$E$207,'NGCD Cost Summary'!$C21)</f>
        <v>31</v>
      </c>
      <c r="I21" s="11" t="str">
        <f>INDEX('Raw NGCD Costs'!$K$3:$K$207,MATCH(CONCATENATE('NGCD Cost Summary'!$B21,'NGCD Cost Summary'!$C21),'Raw NGCD Costs'!$A$3:$A$207,0))</f>
        <v>Yes</v>
      </c>
    </row>
    <row r="22" spans="2:9" x14ac:dyDescent="0.3">
      <c r="B22" s="5" t="s">
        <v>96</v>
      </c>
      <c r="C22" s="5" t="s">
        <v>951</v>
      </c>
      <c r="D22" s="60">
        <f>AVERAGEIFS('Raw NGCD Costs'!$F$3:$F$207,'Raw NGCD Costs'!$D$3:$D$207,'NGCD Cost Summary'!$B22,'Raw NGCD Costs'!$E$3:$E$207,'NGCD Cost Summary'!$C22)</f>
        <v>731.99666666666656</v>
      </c>
      <c r="E22" s="11">
        <f>AVERAGEIFS('Raw NGCD Costs'!$G$3:$G$207,'Raw NGCD Costs'!$D$3:$D$207,'NGCD Cost Summary'!$B22,'Raw NGCD Costs'!$E$3:$E$207,'NGCD Cost Summary'!$C22)</f>
        <v>7.4000000000000012</v>
      </c>
      <c r="F22" s="11">
        <f>AVERAGEIFS('Raw NGCD Costs'!$H$3:$H$207,'Raw NGCD Costs'!$D$3:$D$207,'NGCD Cost Summary'!$B22,'Raw NGCD Costs'!$E$3:$E$207,'NGCD Cost Summary'!$C22)</f>
        <v>41.416666666666664</v>
      </c>
      <c r="G22" s="11">
        <f>AVERAGEIFS('Raw NGCD Costs'!$I$3:$I$207,'Raw NGCD Costs'!$D$3:$D$207,'NGCD Cost Summary'!$B22,'Raw NGCD Costs'!$E$3:$E$207,'NGCD Cost Summary'!$C22)</f>
        <v>27</v>
      </c>
      <c r="H22" s="11">
        <f>AVERAGEIFS('Raw NGCD Costs'!$J$3:$J$207,'Raw NGCD Costs'!$D$3:$D$207,'NGCD Cost Summary'!$B22,'Raw NGCD Costs'!$E$3:$E$207,'NGCD Cost Summary'!$C22)</f>
        <v>30</v>
      </c>
      <c r="I22" s="11" t="str">
        <f>INDEX('Raw NGCD Costs'!$K$3:$K$207,MATCH(CONCATENATE('NGCD Cost Summary'!$B22,'NGCD Cost Summary'!$C22),'Raw NGCD Costs'!$A$3:$A$207,0))</f>
        <v>No</v>
      </c>
    </row>
    <row r="23" spans="2:9" x14ac:dyDescent="0.3">
      <c r="B23" s="5" t="s">
        <v>92</v>
      </c>
      <c r="C23" s="5" t="s">
        <v>953</v>
      </c>
      <c r="D23" s="60">
        <f>AVERAGEIFS('Raw NGCD Costs'!$F$3:$F$207,'Raw NGCD Costs'!$D$3:$D$207,'NGCD Cost Summary'!$B23,'Raw NGCD Costs'!$E$3:$E$207,'NGCD Cost Summary'!$C23)</f>
        <v>809.99</v>
      </c>
      <c r="E23" s="11">
        <f>AVERAGEIFS('Raw NGCD Costs'!$G$3:$G$207,'Raw NGCD Costs'!$D$3:$D$207,'NGCD Cost Summary'!$B23,'Raw NGCD Costs'!$E$3:$E$207,'NGCD Cost Summary'!$C23)</f>
        <v>7.4</v>
      </c>
      <c r="F23" s="11">
        <f>AVERAGEIFS('Raw NGCD Costs'!$H$3:$H$207,'Raw NGCD Costs'!$D$3:$D$207,'NGCD Cost Summary'!$B23,'Raw NGCD Costs'!$E$3:$E$207,'NGCD Cost Summary'!$C23)</f>
        <v>46</v>
      </c>
      <c r="G23" s="11">
        <f>AVERAGEIFS('Raw NGCD Costs'!$I$3:$I$207,'Raw NGCD Costs'!$D$3:$D$207,'NGCD Cost Summary'!$B23,'Raw NGCD Costs'!$E$3:$E$207,'NGCD Cost Summary'!$C23)</f>
        <v>27</v>
      </c>
      <c r="H23" s="11">
        <f>AVERAGEIFS('Raw NGCD Costs'!$J$3:$J$207,'Raw NGCD Costs'!$D$3:$D$207,'NGCD Cost Summary'!$B23,'Raw NGCD Costs'!$E$3:$E$207,'NGCD Cost Summary'!$C23)</f>
        <v>30.5</v>
      </c>
      <c r="I23" s="11" t="str">
        <f>INDEX('Raw NGCD Costs'!$K$3:$K$207,MATCH(CONCATENATE('NGCD Cost Summary'!$B23,'NGCD Cost Summary'!$C23),'Raw NGCD Costs'!$A$3:$A$207,0))</f>
        <v>Yes</v>
      </c>
    </row>
    <row r="24" spans="2:9" x14ac:dyDescent="0.3">
      <c r="B24" s="5" t="s">
        <v>14</v>
      </c>
      <c r="C24" s="5" t="s">
        <v>955</v>
      </c>
      <c r="D24" s="60">
        <f>AVERAGEIFS('Raw NGCD Costs'!$F$3:$F$207,'Raw NGCD Costs'!$D$3:$D$207,'NGCD Cost Summary'!$B24,'Raw NGCD Costs'!$E$3:$E$207,'NGCD Cost Summary'!$C24)</f>
        <v>1016.995</v>
      </c>
      <c r="E24" s="11">
        <f>AVERAGEIFS('Raw NGCD Costs'!$G$3:$G$207,'Raw NGCD Costs'!$D$3:$D$207,'NGCD Cost Summary'!$B24,'Raw NGCD Costs'!$E$3:$E$207,'NGCD Cost Summary'!$C24)</f>
        <v>7.4</v>
      </c>
      <c r="F24" s="11">
        <f>AVERAGEIFS('Raw NGCD Costs'!$H$3:$H$207,'Raw NGCD Costs'!$D$3:$D$207,'NGCD Cost Summary'!$B24,'Raw NGCD Costs'!$E$3:$E$207,'NGCD Cost Summary'!$C24)</f>
        <v>46.25</v>
      </c>
      <c r="G24" s="11">
        <f>AVERAGEIFS('Raw NGCD Costs'!$I$3:$I$207,'Raw NGCD Costs'!$D$3:$D$207,'NGCD Cost Summary'!$B24,'Raw NGCD Costs'!$E$3:$E$207,'NGCD Cost Summary'!$C24)</f>
        <v>27</v>
      </c>
      <c r="H24" s="11">
        <f>AVERAGEIFS('Raw NGCD Costs'!$J$3:$J$207,'Raw NGCD Costs'!$D$3:$D$207,'NGCD Cost Summary'!$B24,'Raw NGCD Costs'!$E$3:$E$207,'NGCD Cost Summary'!$C24)</f>
        <v>30</v>
      </c>
      <c r="I24" s="11" t="str">
        <f>INDEX('Raw NGCD Costs'!$K$3:$K$207,MATCH(CONCATENATE('NGCD Cost Summary'!$B24,'NGCD Cost Summary'!$C24),'Raw NGCD Costs'!$A$3:$A$207,0))</f>
        <v>Yes</v>
      </c>
    </row>
    <row r="25" spans="2:9" x14ac:dyDescent="0.3">
      <c r="B25" s="5" t="s">
        <v>93</v>
      </c>
      <c r="C25" s="5" t="s">
        <v>957</v>
      </c>
      <c r="D25" s="60">
        <f>AVERAGEIFS('Raw NGCD Costs'!$F$3:$F$207,'Raw NGCD Costs'!$D$3:$D$207,'NGCD Cost Summary'!$B25,'Raw NGCD Costs'!$E$3:$E$207,'NGCD Cost Summary'!$C25)</f>
        <v>498.66333333333336</v>
      </c>
      <c r="E25" s="11">
        <f>AVERAGEIFS('Raw NGCD Costs'!$G$3:$G$207,'Raw NGCD Costs'!$D$3:$D$207,'NGCD Cost Summary'!$B25,'Raw NGCD Costs'!$E$3:$E$207,'NGCD Cost Summary'!$C25)</f>
        <v>6.5</v>
      </c>
      <c r="F25" s="11">
        <f>AVERAGEIFS('Raw NGCD Costs'!$H$3:$H$207,'Raw NGCD Costs'!$D$3:$D$207,'NGCD Cost Summary'!$B25,'Raw NGCD Costs'!$E$3:$E$207,'NGCD Cost Summary'!$C25)</f>
        <v>43.666666666666664</v>
      </c>
      <c r="G25" s="11">
        <f>AVERAGEIFS('Raw NGCD Costs'!$I$3:$I$207,'Raw NGCD Costs'!$D$3:$D$207,'NGCD Cost Summary'!$B25,'Raw NGCD Costs'!$E$3:$E$207,'NGCD Cost Summary'!$C25)</f>
        <v>29</v>
      </c>
      <c r="H25" s="11">
        <f>AVERAGEIFS('Raw NGCD Costs'!$J$3:$J$207,'Raw NGCD Costs'!$D$3:$D$207,'NGCD Cost Summary'!$B25,'Raw NGCD Costs'!$E$3:$E$207,'NGCD Cost Summary'!$C25)</f>
        <v>27.833333333333332</v>
      </c>
      <c r="I25" s="11" t="str">
        <f>INDEX('Raw NGCD Costs'!$K$3:$K$207,MATCH(CONCATENATE('NGCD Cost Summary'!$B25,'NGCD Cost Summary'!$C25),'Raw NGCD Costs'!$A$3:$A$207,0))</f>
        <v>No</v>
      </c>
    </row>
    <row r="26" spans="2:9" x14ac:dyDescent="0.3">
      <c r="B26" s="5" t="s">
        <v>14</v>
      </c>
      <c r="C26" s="5" t="s">
        <v>959</v>
      </c>
      <c r="D26" s="60">
        <f>AVERAGEIFS('Raw NGCD Costs'!$F$3:$F$207,'Raw NGCD Costs'!$D$3:$D$207,'NGCD Cost Summary'!$B26,'Raw NGCD Costs'!$E$3:$E$207,'NGCD Cost Summary'!$C26)</f>
        <v>1139.4949999999999</v>
      </c>
      <c r="E26" s="11">
        <f>AVERAGEIFS('Raw NGCD Costs'!$G$3:$G$207,'Raw NGCD Costs'!$D$3:$D$207,'NGCD Cost Summary'!$B26,'Raw NGCD Costs'!$E$3:$E$207,'NGCD Cost Summary'!$C26)</f>
        <v>7.4</v>
      </c>
      <c r="F26" s="11">
        <f>AVERAGEIFS('Raw NGCD Costs'!$H$3:$H$207,'Raw NGCD Costs'!$D$3:$D$207,'NGCD Cost Summary'!$B26,'Raw NGCD Costs'!$E$3:$E$207,'NGCD Cost Summary'!$C26)</f>
        <v>46</v>
      </c>
      <c r="G26" s="11">
        <f>AVERAGEIFS('Raw NGCD Costs'!$I$3:$I$207,'Raw NGCD Costs'!$D$3:$D$207,'NGCD Cost Summary'!$B26,'Raw NGCD Costs'!$E$3:$E$207,'NGCD Cost Summary'!$C26)</f>
        <v>27</v>
      </c>
      <c r="H26" s="11">
        <f>AVERAGEIFS('Raw NGCD Costs'!$J$3:$J$207,'Raw NGCD Costs'!$D$3:$D$207,'NGCD Cost Summary'!$B26,'Raw NGCD Costs'!$E$3:$E$207,'NGCD Cost Summary'!$C26)</f>
        <v>30</v>
      </c>
      <c r="I26" s="11" t="str">
        <f>INDEX('Raw NGCD Costs'!$K$3:$K$207,MATCH(CONCATENATE('NGCD Cost Summary'!$B26,'NGCD Cost Summary'!$C26),'Raw NGCD Costs'!$A$3:$A$207,0))</f>
        <v>Yes</v>
      </c>
    </row>
    <row r="27" spans="2:9" x14ac:dyDescent="0.3">
      <c r="B27" s="5" t="s">
        <v>14</v>
      </c>
      <c r="C27" s="5" t="s">
        <v>961</v>
      </c>
      <c r="D27" s="60">
        <f>AVERAGEIFS('Raw NGCD Costs'!$F$3:$F$207,'Raw NGCD Costs'!$D$3:$D$207,'NGCD Cost Summary'!$B27,'Raw NGCD Costs'!$E$3:$E$207,'NGCD Cost Summary'!$C27)</f>
        <v>779.99</v>
      </c>
      <c r="E27" s="11">
        <f>AVERAGEIFS('Raw NGCD Costs'!$G$3:$G$207,'Raw NGCD Costs'!$D$3:$D$207,'NGCD Cost Summary'!$B27,'Raw NGCD Costs'!$E$3:$E$207,'NGCD Cost Summary'!$C27)</f>
        <v>7.4</v>
      </c>
      <c r="F27" s="11">
        <f>AVERAGEIFS('Raw NGCD Costs'!$H$3:$H$207,'Raw NGCD Costs'!$D$3:$D$207,'NGCD Cost Summary'!$B27,'Raw NGCD Costs'!$E$3:$E$207,'NGCD Cost Summary'!$C27)</f>
        <v>44.6</v>
      </c>
      <c r="G27" s="11">
        <f>AVERAGEIFS('Raw NGCD Costs'!$I$3:$I$207,'Raw NGCD Costs'!$D$3:$D$207,'NGCD Cost Summary'!$B27,'Raw NGCD Costs'!$E$3:$E$207,'NGCD Cost Summary'!$C27)</f>
        <v>27</v>
      </c>
      <c r="H27" s="11">
        <f>AVERAGEIFS('Raw NGCD Costs'!$J$3:$J$207,'Raw NGCD Costs'!$D$3:$D$207,'NGCD Cost Summary'!$B27,'Raw NGCD Costs'!$E$3:$E$207,'NGCD Cost Summary'!$C27)</f>
        <v>30.3</v>
      </c>
      <c r="I27" s="11" t="str">
        <f>INDEX('Raw NGCD Costs'!$K$3:$K$207,MATCH(CONCATENATE('NGCD Cost Summary'!$B27,'NGCD Cost Summary'!$C27),'Raw NGCD Costs'!$A$3:$A$207,0))</f>
        <v>No</v>
      </c>
    </row>
    <row r="28" spans="2:9" x14ac:dyDescent="0.3">
      <c r="B28" s="5" t="s">
        <v>14</v>
      </c>
      <c r="C28" s="5" t="s">
        <v>963</v>
      </c>
      <c r="D28" s="60">
        <f>AVERAGEIFS('Raw NGCD Costs'!$F$3:$F$207,'Raw NGCD Costs'!$D$3:$D$207,'NGCD Cost Summary'!$B28,'Raw NGCD Costs'!$E$3:$E$207,'NGCD Cost Summary'!$C28)</f>
        <v>1139.4949999999999</v>
      </c>
      <c r="E28" s="11">
        <f>AVERAGEIFS('Raw NGCD Costs'!$G$3:$G$207,'Raw NGCD Costs'!$D$3:$D$207,'NGCD Cost Summary'!$B28,'Raw NGCD Costs'!$E$3:$E$207,'NGCD Cost Summary'!$C28)</f>
        <v>7.4</v>
      </c>
      <c r="F28" s="11">
        <f>AVERAGEIFS('Raw NGCD Costs'!$H$3:$H$207,'Raw NGCD Costs'!$D$3:$D$207,'NGCD Cost Summary'!$B28,'Raw NGCD Costs'!$E$3:$E$207,'NGCD Cost Summary'!$C28)</f>
        <v>42.4</v>
      </c>
      <c r="G28" s="11">
        <f>AVERAGEIFS('Raw NGCD Costs'!$I$3:$I$207,'Raw NGCD Costs'!$D$3:$D$207,'NGCD Cost Summary'!$B28,'Raw NGCD Costs'!$E$3:$E$207,'NGCD Cost Summary'!$C28)</f>
        <v>27</v>
      </c>
      <c r="H28" s="11">
        <f>AVERAGEIFS('Raw NGCD Costs'!$J$3:$J$207,'Raw NGCD Costs'!$D$3:$D$207,'NGCD Cost Summary'!$B28,'Raw NGCD Costs'!$E$3:$E$207,'NGCD Cost Summary'!$C28)</f>
        <v>30.2</v>
      </c>
      <c r="I28" s="11" t="str">
        <f>INDEX('Raw NGCD Costs'!$K$3:$K$207,MATCH(CONCATENATE('NGCD Cost Summary'!$B28,'NGCD Cost Summary'!$C28),'Raw NGCD Costs'!$A$3:$A$207,0))</f>
        <v>Yes</v>
      </c>
    </row>
    <row r="29" spans="2:9" x14ac:dyDescent="0.3">
      <c r="B29" s="5" t="s">
        <v>14</v>
      </c>
      <c r="C29" s="5" t="s">
        <v>965</v>
      </c>
      <c r="D29" s="60">
        <f>AVERAGEIFS('Raw NGCD Costs'!$F$3:$F$207,'Raw NGCD Costs'!$D$3:$D$207,'NGCD Cost Summary'!$B29,'Raw NGCD Costs'!$E$3:$E$207,'NGCD Cost Summary'!$C29)</f>
        <v>949.495</v>
      </c>
      <c r="E29" s="11">
        <f>AVERAGEIFS('Raw NGCD Costs'!$G$3:$G$207,'Raw NGCD Costs'!$D$3:$D$207,'NGCD Cost Summary'!$B29,'Raw NGCD Costs'!$E$3:$E$207,'NGCD Cost Summary'!$C29)</f>
        <v>7.4</v>
      </c>
      <c r="F29" s="11">
        <f>AVERAGEIFS('Raw NGCD Costs'!$H$3:$H$207,'Raw NGCD Costs'!$D$3:$D$207,'NGCD Cost Summary'!$B29,'Raw NGCD Costs'!$E$3:$E$207,'NGCD Cost Summary'!$C29)</f>
        <v>45</v>
      </c>
      <c r="G29" s="11">
        <f>AVERAGEIFS('Raw NGCD Costs'!$I$3:$I$207,'Raw NGCD Costs'!$D$3:$D$207,'NGCD Cost Summary'!$B29,'Raw NGCD Costs'!$E$3:$E$207,'NGCD Cost Summary'!$C29)</f>
        <v>27</v>
      </c>
      <c r="H29" s="11">
        <f>AVERAGEIFS('Raw NGCD Costs'!$J$3:$J$207,'Raw NGCD Costs'!$D$3:$D$207,'NGCD Cost Summary'!$B29,'Raw NGCD Costs'!$E$3:$E$207,'NGCD Cost Summary'!$C29)</f>
        <v>30</v>
      </c>
      <c r="I29" s="11" t="str">
        <f>INDEX('Raw NGCD Costs'!$K$3:$K$207,MATCH(CONCATENATE('NGCD Cost Summary'!$B29,'NGCD Cost Summary'!$C29),'Raw NGCD Costs'!$A$3:$A$207,0))</f>
        <v>No</v>
      </c>
    </row>
    <row r="30" spans="2:9" x14ac:dyDescent="0.3">
      <c r="B30" s="5" t="s">
        <v>14</v>
      </c>
      <c r="C30" s="5" t="s">
        <v>967</v>
      </c>
      <c r="D30" s="60">
        <f>AVERAGEIFS('Raw NGCD Costs'!$F$3:$F$207,'Raw NGCD Costs'!$D$3:$D$207,'NGCD Cost Summary'!$B30,'Raw NGCD Costs'!$E$3:$E$207,'NGCD Cost Summary'!$C30)</f>
        <v>879.99</v>
      </c>
      <c r="E30" s="11">
        <f>AVERAGEIFS('Raw NGCD Costs'!$G$3:$G$207,'Raw NGCD Costs'!$D$3:$D$207,'NGCD Cost Summary'!$B30,'Raw NGCD Costs'!$E$3:$E$207,'NGCD Cost Summary'!$C30)</f>
        <v>7.5</v>
      </c>
      <c r="F30" s="11">
        <f>AVERAGEIFS('Raw NGCD Costs'!$H$3:$H$207,'Raw NGCD Costs'!$D$3:$D$207,'NGCD Cost Summary'!$B30,'Raw NGCD Costs'!$E$3:$E$207,'NGCD Cost Summary'!$C30)</f>
        <v>38.799999999999997</v>
      </c>
      <c r="G30" s="11">
        <f>AVERAGEIFS('Raw NGCD Costs'!$I$3:$I$207,'Raw NGCD Costs'!$D$3:$D$207,'NGCD Cost Summary'!$B30,'Raw NGCD Costs'!$E$3:$E$207,'NGCD Cost Summary'!$C30)</f>
        <v>27</v>
      </c>
      <c r="H30" s="11">
        <f>AVERAGEIFS('Raw NGCD Costs'!$J$3:$J$207,'Raw NGCD Costs'!$D$3:$D$207,'NGCD Cost Summary'!$B30,'Raw NGCD Costs'!$E$3:$E$207,'NGCD Cost Summary'!$C30)</f>
        <v>31.5</v>
      </c>
      <c r="I30" s="11" t="str">
        <f>INDEX('Raw NGCD Costs'!$K$3:$K$207,MATCH(CONCATENATE('NGCD Cost Summary'!$B30,'NGCD Cost Summary'!$C30),'Raw NGCD Costs'!$A$3:$A$207,0))</f>
        <v>Yes</v>
      </c>
    </row>
    <row r="31" spans="2:9" x14ac:dyDescent="0.3">
      <c r="B31" s="5" t="s">
        <v>95</v>
      </c>
      <c r="C31" s="5" t="s">
        <v>969</v>
      </c>
      <c r="D31" s="60">
        <f>AVERAGEIFS('Raw NGCD Costs'!$F$3:$F$207,'Raw NGCD Costs'!$D$3:$D$207,'NGCD Cost Summary'!$B31,'Raw NGCD Costs'!$E$3:$E$207,'NGCD Cost Summary'!$C31)</f>
        <v>1337.33</v>
      </c>
      <c r="E31" s="11">
        <f>AVERAGEIFS('Raw NGCD Costs'!$G$3:$G$207,'Raw NGCD Costs'!$D$3:$D$207,'NGCD Cost Summary'!$B31,'Raw NGCD Costs'!$E$3:$E$207,'NGCD Cost Summary'!$C31)</f>
        <v>9</v>
      </c>
      <c r="F31" s="11">
        <f>AVERAGEIFS('Raw NGCD Costs'!$H$3:$H$207,'Raw NGCD Costs'!$D$3:$D$207,'NGCD Cost Summary'!$B31,'Raw NGCD Costs'!$E$3:$E$207,'NGCD Cost Summary'!$C31)</f>
        <v>40.56</v>
      </c>
      <c r="G31" s="11">
        <f>AVERAGEIFS('Raw NGCD Costs'!$I$3:$I$207,'Raw NGCD Costs'!$D$3:$D$207,'NGCD Cost Summary'!$B31,'Raw NGCD Costs'!$E$3:$E$207,'NGCD Cost Summary'!$C31)</f>
        <v>29</v>
      </c>
      <c r="H31" s="11">
        <f>AVERAGEIFS('Raw NGCD Costs'!$J$3:$J$207,'Raw NGCD Costs'!$D$3:$D$207,'NGCD Cost Summary'!$B31,'Raw NGCD Costs'!$E$3:$E$207,'NGCD Cost Summary'!$C31)</f>
        <v>34.360000000000007</v>
      </c>
      <c r="I31" s="11" t="str">
        <f>INDEX('Raw NGCD Costs'!$K$3:$K$207,MATCH(CONCATENATE('NGCD Cost Summary'!$B31,'NGCD Cost Summary'!$C31),'Raw NGCD Costs'!$A$3:$A$207,0))</f>
        <v>No</v>
      </c>
    </row>
    <row r="32" spans="2:9" x14ac:dyDescent="0.3">
      <c r="B32" s="5" t="s">
        <v>95</v>
      </c>
      <c r="C32" s="5" t="s">
        <v>971</v>
      </c>
      <c r="D32" s="60">
        <f>AVERAGEIFS('Raw NGCD Costs'!$F$3:$F$207,'Raw NGCD Costs'!$D$3:$D$207,'NGCD Cost Summary'!$B32,'Raw NGCD Costs'!$E$3:$E$207,'NGCD Cost Summary'!$C32)</f>
        <v>1169.99</v>
      </c>
      <c r="E32" s="11">
        <f>AVERAGEIFS('Raw NGCD Costs'!$G$3:$G$207,'Raw NGCD Costs'!$D$3:$D$207,'NGCD Cost Summary'!$B32,'Raw NGCD Costs'!$E$3:$E$207,'NGCD Cost Summary'!$C32)</f>
        <v>7.3</v>
      </c>
      <c r="F32" s="11">
        <f>AVERAGEIFS('Raw NGCD Costs'!$H$3:$H$207,'Raw NGCD Costs'!$D$3:$D$207,'NGCD Cost Summary'!$B32,'Raw NGCD Costs'!$E$3:$E$207,'NGCD Cost Summary'!$C32)</f>
        <v>44.3</v>
      </c>
      <c r="G32" s="11">
        <f>AVERAGEIFS('Raw NGCD Costs'!$I$3:$I$207,'Raw NGCD Costs'!$D$3:$D$207,'NGCD Cost Summary'!$B32,'Raw NGCD Costs'!$E$3:$E$207,'NGCD Cost Summary'!$C32)</f>
        <v>27</v>
      </c>
      <c r="H32" s="11">
        <f>AVERAGEIFS('Raw NGCD Costs'!$J$3:$J$207,'Raw NGCD Costs'!$D$3:$D$207,'NGCD Cost Summary'!$B32,'Raw NGCD Costs'!$E$3:$E$207,'NGCD Cost Summary'!$C32)</f>
        <v>28.9</v>
      </c>
      <c r="I32" s="11" t="str">
        <f>INDEX('Raw NGCD Costs'!$K$3:$K$207,MATCH(CONCATENATE('NGCD Cost Summary'!$B32,'NGCD Cost Summary'!$C32),'Raw NGCD Costs'!$A$3:$A$207,0))</f>
        <v>Yes</v>
      </c>
    </row>
    <row r="33" spans="2:9" x14ac:dyDescent="0.3">
      <c r="B33" s="5" t="s">
        <v>15</v>
      </c>
      <c r="C33" s="5" t="s">
        <v>973</v>
      </c>
      <c r="D33" s="60">
        <f>AVERAGEIFS('Raw NGCD Costs'!$F$3:$F$207,'Raw NGCD Costs'!$D$3:$D$207,'NGCD Cost Summary'!$B33,'Raw NGCD Costs'!$E$3:$E$207,'NGCD Cost Summary'!$C33)</f>
        <v>943.995</v>
      </c>
      <c r="E33" s="11">
        <f>AVERAGEIFS('Raw NGCD Costs'!$G$3:$G$207,'Raw NGCD Costs'!$D$3:$D$207,'NGCD Cost Summary'!$B33,'Raw NGCD Costs'!$E$3:$E$207,'NGCD Cost Summary'!$C33)</f>
        <v>7.4</v>
      </c>
      <c r="F33" s="11">
        <f>AVERAGEIFS('Raw NGCD Costs'!$H$3:$H$207,'Raw NGCD Costs'!$D$3:$D$207,'NGCD Cost Summary'!$B33,'Raw NGCD Costs'!$E$3:$E$207,'NGCD Cost Summary'!$C33)</f>
        <v>38.4</v>
      </c>
      <c r="G33" s="11">
        <f>AVERAGEIFS('Raw NGCD Costs'!$I$3:$I$207,'Raw NGCD Costs'!$D$3:$D$207,'NGCD Cost Summary'!$B33,'Raw NGCD Costs'!$E$3:$E$207,'NGCD Cost Summary'!$C33)</f>
        <v>27</v>
      </c>
      <c r="H33" s="11">
        <f>AVERAGEIFS('Raw NGCD Costs'!$J$3:$J$207,'Raw NGCD Costs'!$D$3:$D$207,'NGCD Cost Summary'!$B33,'Raw NGCD Costs'!$E$3:$E$207,'NGCD Cost Summary'!$C33)</f>
        <v>31</v>
      </c>
      <c r="I33" s="11" t="str">
        <f>INDEX('Raw NGCD Costs'!$K$3:$K$207,MATCH(CONCATENATE('NGCD Cost Summary'!$B33,'NGCD Cost Summary'!$C33),'Raw NGCD Costs'!$A$3:$A$207,0))</f>
        <v>Yes</v>
      </c>
    </row>
    <row r="34" spans="2:9" x14ac:dyDescent="0.3">
      <c r="B34" s="5" t="s">
        <v>15</v>
      </c>
      <c r="C34" s="5" t="s">
        <v>975</v>
      </c>
      <c r="D34" s="60">
        <f>AVERAGEIFS('Raw NGCD Costs'!$F$3:$F$207,'Raw NGCD Costs'!$D$3:$D$207,'NGCD Cost Summary'!$B34,'Raw NGCD Costs'!$E$3:$E$207,'NGCD Cost Summary'!$C34)</f>
        <v>1439.99</v>
      </c>
      <c r="E34" s="11">
        <f>AVERAGEIFS('Raw NGCD Costs'!$G$3:$G$207,'Raw NGCD Costs'!$D$3:$D$207,'NGCD Cost Summary'!$B34,'Raw NGCD Costs'!$E$3:$E$207,'NGCD Cost Summary'!$C34)</f>
        <v>7.4</v>
      </c>
      <c r="F34" s="11">
        <f>AVERAGEIFS('Raw NGCD Costs'!$H$3:$H$207,'Raw NGCD Costs'!$D$3:$D$207,'NGCD Cost Summary'!$B34,'Raw NGCD Costs'!$E$3:$E$207,'NGCD Cost Summary'!$C34)</f>
        <v>38.799999999999997</v>
      </c>
      <c r="G34" s="11">
        <f>AVERAGEIFS('Raw NGCD Costs'!$I$3:$I$207,'Raw NGCD Costs'!$D$3:$D$207,'NGCD Cost Summary'!$B34,'Raw NGCD Costs'!$E$3:$E$207,'NGCD Cost Summary'!$C34)</f>
        <v>27</v>
      </c>
      <c r="H34" s="11">
        <f>AVERAGEIFS('Raw NGCD Costs'!$J$3:$J$207,'Raw NGCD Costs'!$D$3:$D$207,'NGCD Cost Summary'!$B34,'Raw NGCD Costs'!$E$3:$E$207,'NGCD Cost Summary'!$C34)</f>
        <v>31</v>
      </c>
      <c r="I34" s="11" t="str">
        <f>INDEX('Raw NGCD Costs'!$K$3:$K$207,MATCH(CONCATENATE('NGCD Cost Summary'!$B34,'NGCD Cost Summary'!$C34),'Raw NGCD Costs'!$A$3:$A$207,0))</f>
        <v>Yes</v>
      </c>
    </row>
    <row r="35" spans="2:9" x14ac:dyDescent="0.3">
      <c r="B35" s="5" t="s">
        <v>95</v>
      </c>
      <c r="C35" s="5" t="s">
        <v>977</v>
      </c>
      <c r="D35" s="60">
        <f>AVERAGEIFS('Raw NGCD Costs'!$F$3:$F$207,'Raw NGCD Costs'!$D$3:$D$207,'NGCD Cost Summary'!$B35,'Raw NGCD Costs'!$E$3:$E$207,'NGCD Cost Summary'!$C35)</f>
        <v>1079.4949999999999</v>
      </c>
      <c r="E35" s="11">
        <f>AVERAGEIFS('Raw NGCD Costs'!$G$3:$G$207,'Raw NGCD Costs'!$D$3:$D$207,'NGCD Cost Summary'!$B35,'Raw NGCD Costs'!$E$3:$E$207,'NGCD Cost Summary'!$C35)</f>
        <v>7.4</v>
      </c>
      <c r="F35" s="11">
        <f>AVERAGEIFS('Raw NGCD Costs'!$H$3:$H$207,'Raw NGCD Costs'!$D$3:$D$207,'NGCD Cost Summary'!$B35,'Raw NGCD Costs'!$E$3:$E$207,'NGCD Cost Summary'!$C35)</f>
        <v>38.688749999999999</v>
      </c>
      <c r="G35" s="11">
        <f>AVERAGEIFS('Raw NGCD Costs'!$I$3:$I$207,'Raw NGCD Costs'!$D$3:$D$207,'NGCD Cost Summary'!$B35,'Raw NGCD Costs'!$E$3:$E$207,'NGCD Cost Summary'!$C35)</f>
        <v>27</v>
      </c>
      <c r="H35" s="11">
        <f>AVERAGEIFS('Raw NGCD Costs'!$J$3:$J$207,'Raw NGCD Costs'!$D$3:$D$207,'NGCD Cost Summary'!$B35,'Raw NGCD Costs'!$E$3:$E$207,'NGCD Cost Summary'!$C35)</f>
        <v>30</v>
      </c>
      <c r="I35" s="11" t="str">
        <f>INDEX('Raw NGCD Costs'!$K$3:$K$207,MATCH(CONCATENATE('NGCD Cost Summary'!$B35,'NGCD Cost Summary'!$C35),'Raw NGCD Costs'!$A$3:$A$207,0))</f>
        <v>Yes</v>
      </c>
    </row>
    <row r="36" spans="2:9" x14ac:dyDescent="0.3">
      <c r="B36" s="5" t="s">
        <v>14</v>
      </c>
      <c r="C36" s="5" t="s">
        <v>979</v>
      </c>
      <c r="D36" s="60">
        <f>AVERAGEIFS('Raw NGCD Costs'!$F$3:$F$207,'Raw NGCD Costs'!$D$3:$D$207,'NGCD Cost Summary'!$B36,'Raw NGCD Costs'!$E$3:$E$207,'NGCD Cost Summary'!$C36)</f>
        <v>1079.99</v>
      </c>
      <c r="E36" s="11">
        <f>AVERAGEIFS('Raw NGCD Costs'!$G$3:$G$207,'Raw NGCD Costs'!$D$3:$D$207,'NGCD Cost Summary'!$B36,'Raw NGCD Costs'!$E$3:$E$207,'NGCD Cost Summary'!$C36)</f>
        <v>7.5</v>
      </c>
      <c r="F36" s="11">
        <f>AVERAGEIFS('Raw NGCD Costs'!$H$3:$H$207,'Raw NGCD Costs'!$D$3:$D$207,'NGCD Cost Summary'!$B36,'Raw NGCD Costs'!$E$3:$E$207,'NGCD Cost Summary'!$C36)</f>
        <v>38.75</v>
      </c>
      <c r="G36" s="11">
        <f>AVERAGEIFS('Raw NGCD Costs'!$I$3:$I$207,'Raw NGCD Costs'!$D$3:$D$207,'NGCD Cost Summary'!$B36,'Raw NGCD Costs'!$E$3:$E$207,'NGCD Cost Summary'!$C36)</f>
        <v>27</v>
      </c>
      <c r="H36" s="11">
        <f>AVERAGEIFS('Raw NGCD Costs'!$J$3:$J$207,'Raw NGCD Costs'!$D$3:$D$207,'NGCD Cost Summary'!$B36,'Raw NGCD Costs'!$E$3:$E$207,'NGCD Cost Summary'!$C36)</f>
        <v>32</v>
      </c>
      <c r="I36" s="11" t="str">
        <f>INDEX('Raw NGCD Costs'!$K$3:$K$207,MATCH(CONCATENATE('NGCD Cost Summary'!$B36,'NGCD Cost Summary'!$C36),'Raw NGCD Costs'!$A$3:$A$207,0))</f>
        <v>Yes</v>
      </c>
    </row>
    <row r="37" spans="2:9" x14ac:dyDescent="0.3">
      <c r="B37" s="5" t="s">
        <v>95</v>
      </c>
      <c r="C37" s="5" t="s">
        <v>981</v>
      </c>
      <c r="D37" s="60">
        <f>AVERAGEIFS('Raw NGCD Costs'!$F$3:$F$207,'Raw NGCD Costs'!$D$3:$D$207,'NGCD Cost Summary'!$B37,'Raw NGCD Costs'!$E$3:$E$207,'NGCD Cost Summary'!$C37)</f>
        <v>1139.4949999999999</v>
      </c>
      <c r="E37" s="11">
        <f>AVERAGEIFS('Raw NGCD Costs'!$G$3:$G$207,'Raw NGCD Costs'!$D$3:$D$207,'NGCD Cost Summary'!$B37,'Raw NGCD Costs'!$E$3:$E$207,'NGCD Cost Summary'!$C37)</f>
        <v>7.3</v>
      </c>
      <c r="F37" s="11">
        <f>AVERAGEIFS('Raw NGCD Costs'!$H$3:$H$207,'Raw NGCD Costs'!$D$3:$D$207,'NGCD Cost Summary'!$B37,'Raw NGCD Costs'!$E$3:$E$207,'NGCD Cost Summary'!$C37)</f>
        <v>44.15</v>
      </c>
      <c r="G37" s="11">
        <f>AVERAGEIFS('Raw NGCD Costs'!$I$3:$I$207,'Raw NGCD Costs'!$D$3:$D$207,'NGCD Cost Summary'!$B37,'Raw NGCD Costs'!$E$3:$E$207,'NGCD Cost Summary'!$C37)</f>
        <v>27</v>
      </c>
      <c r="H37" s="11">
        <f>AVERAGEIFS('Raw NGCD Costs'!$J$3:$J$207,'Raw NGCD Costs'!$D$3:$D$207,'NGCD Cost Summary'!$B37,'Raw NGCD Costs'!$E$3:$E$207,'NGCD Cost Summary'!$C37)</f>
        <v>29.2</v>
      </c>
      <c r="I37" s="11" t="str">
        <f>INDEX('Raw NGCD Costs'!$K$3:$K$207,MATCH(CONCATENATE('NGCD Cost Summary'!$B37,'NGCD Cost Summary'!$C37),'Raw NGCD Costs'!$A$3:$A$207,0))</f>
        <v>Yes</v>
      </c>
    </row>
    <row r="38" spans="2:9" x14ac:dyDescent="0.3">
      <c r="B38" s="5" t="s">
        <v>95</v>
      </c>
      <c r="C38" s="5" t="s">
        <v>983</v>
      </c>
      <c r="D38" s="60">
        <f>AVERAGEIFS('Raw NGCD Costs'!$F$3:$F$207,'Raw NGCD Costs'!$D$3:$D$207,'NGCD Cost Summary'!$B38,'Raw NGCD Costs'!$E$3:$E$207,'NGCD Cost Summary'!$C38)</f>
        <v>1329.33</v>
      </c>
      <c r="E38" s="11">
        <f>AVERAGEIFS('Raw NGCD Costs'!$G$3:$G$207,'Raw NGCD Costs'!$D$3:$D$207,'NGCD Cost Summary'!$B38,'Raw NGCD Costs'!$E$3:$E$207,'NGCD Cost Summary'!$C38)</f>
        <v>7.3</v>
      </c>
      <c r="F38" s="11">
        <f>AVERAGEIFS('Raw NGCD Costs'!$H$3:$H$207,'Raw NGCD Costs'!$D$3:$D$207,'NGCD Cost Summary'!$B38,'Raw NGCD Costs'!$E$3:$E$207,'NGCD Cost Summary'!$C38)</f>
        <v>44.166666666666664</v>
      </c>
      <c r="G38" s="11">
        <f>AVERAGEIFS('Raw NGCD Costs'!$I$3:$I$207,'Raw NGCD Costs'!$D$3:$D$207,'NGCD Cost Summary'!$B38,'Raw NGCD Costs'!$E$3:$E$207,'NGCD Cost Summary'!$C38)</f>
        <v>27</v>
      </c>
      <c r="H38" s="11">
        <f>AVERAGEIFS('Raw NGCD Costs'!$J$3:$J$207,'Raw NGCD Costs'!$D$3:$D$207,'NGCD Cost Summary'!$B38,'Raw NGCD Costs'!$E$3:$E$207,'NGCD Cost Summary'!$C38)</f>
        <v>29.3</v>
      </c>
      <c r="I38" s="11" t="str">
        <f>INDEX('Raw NGCD Costs'!$K$3:$K$207,MATCH(CONCATENATE('NGCD Cost Summary'!$B38,'NGCD Cost Summary'!$C38),'Raw NGCD Costs'!$A$3:$A$207,0))</f>
        <v>Yes</v>
      </c>
    </row>
    <row r="39" spans="2:9" x14ac:dyDescent="0.3">
      <c r="B39" s="5" t="s">
        <v>14</v>
      </c>
      <c r="C39" s="5" t="s">
        <v>985</v>
      </c>
      <c r="D39" s="60">
        <f>AVERAGEIFS('Raw NGCD Costs'!$F$3:$F$207,'Raw NGCD Costs'!$D$3:$D$207,'NGCD Cost Summary'!$B39,'Raw NGCD Costs'!$E$3:$E$207,'NGCD Cost Summary'!$C39)</f>
        <v>765.99666666666656</v>
      </c>
      <c r="E39" s="11">
        <f>AVERAGEIFS('Raw NGCD Costs'!$G$3:$G$207,'Raw NGCD Costs'!$D$3:$D$207,'NGCD Cost Summary'!$B39,'Raw NGCD Costs'!$E$3:$E$207,'NGCD Cost Summary'!$C39)</f>
        <v>7.5</v>
      </c>
      <c r="F39" s="11">
        <f>AVERAGEIFS('Raw NGCD Costs'!$H$3:$H$207,'Raw NGCD Costs'!$D$3:$D$207,'NGCD Cost Summary'!$B39,'Raw NGCD Costs'!$E$3:$E$207,'NGCD Cost Summary'!$C39)</f>
        <v>38.479166666666664</v>
      </c>
      <c r="G39" s="11">
        <f>AVERAGEIFS('Raw NGCD Costs'!$I$3:$I$207,'Raw NGCD Costs'!$D$3:$D$207,'NGCD Cost Summary'!$B39,'Raw NGCD Costs'!$E$3:$E$207,'NGCD Cost Summary'!$C39)</f>
        <v>27</v>
      </c>
      <c r="H39" s="11">
        <f>AVERAGEIFS('Raw NGCD Costs'!$J$3:$J$207,'Raw NGCD Costs'!$D$3:$D$207,'NGCD Cost Summary'!$B39,'Raw NGCD Costs'!$E$3:$E$207,'NGCD Cost Summary'!$C39)</f>
        <v>32.425000000000004</v>
      </c>
      <c r="I39" s="11" t="str">
        <f>INDEX('Raw NGCD Costs'!$K$3:$K$207,MATCH(CONCATENATE('NGCD Cost Summary'!$B39,'NGCD Cost Summary'!$C39),'Raw NGCD Costs'!$A$3:$A$207,0))</f>
        <v>No</v>
      </c>
    </row>
    <row r="40" spans="2:9" x14ac:dyDescent="0.3">
      <c r="B40" s="5" t="s">
        <v>92</v>
      </c>
      <c r="C40" s="5" t="s">
        <v>987</v>
      </c>
      <c r="D40" s="60">
        <f>AVERAGEIFS('Raw NGCD Costs'!$F$3:$F$207,'Raw NGCD Costs'!$D$3:$D$207,'NGCD Cost Summary'!$B40,'Raw NGCD Costs'!$E$3:$E$207,'NGCD Cost Summary'!$C40)</f>
        <v>949.32999999999993</v>
      </c>
      <c r="E40" s="11">
        <f>AVERAGEIFS('Raw NGCD Costs'!$G$3:$G$207,'Raw NGCD Costs'!$D$3:$D$207,'NGCD Cost Summary'!$B40,'Raw NGCD Costs'!$E$3:$E$207,'NGCD Cost Summary'!$C40)</f>
        <v>7.5</v>
      </c>
      <c r="F40" s="11">
        <f>AVERAGEIFS('Raw NGCD Costs'!$H$3:$H$207,'Raw NGCD Costs'!$D$3:$D$207,'NGCD Cost Summary'!$B40,'Raw NGCD Costs'!$E$3:$E$207,'NGCD Cost Summary'!$C40)</f>
        <v>39.258333333333333</v>
      </c>
      <c r="G40" s="11">
        <f>AVERAGEIFS('Raw NGCD Costs'!$I$3:$I$207,'Raw NGCD Costs'!$D$3:$D$207,'NGCD Cost Summary'!$B40,'Raw NGCD Costs'!$E$3:$E$207,'NGCD Cost Summary'!$C40)</f>
        <v>27</v>
      </c>
      <c r="H40" s="11">
        <f>AVERAGEIFS('Raw NGCD Costs'!$J$3:$J$207,'Raw NGCD Costs'!$D$3:$D$207,'NGCD Cost Summary'!$B40,'Raw NGCD Costs'!$E$3:$E$207,'NGCD Cost Summary'!$C40)</f>
        <v>33</v>
      </c>
      <c r="I40" s="11" t="str">
        <f>INDEX('Raw NGCD Costs'!$K$3:$K$207,MATCH(CONCATENATE('NGCD Cost Summary'!$B40,'NGCD Cost Summary'!$C40),'Raw NGCD Costs'!$A$3:$A$207,0))</f>
        <v>No</v>
      </c>
    </row>
    <row r="41" spans="2:9" x14ac:dyDescent="0.3">
      <c r="B41" s="5" t="s">
        <v>95</v>
      </c>
      <c r="C41" s="5" t="s">
        <v>989</v>
      </c>
      <c r="D41" s="60">
        <f>AVERAGEIFS('Raw NGCD Costs'!$F$3:$F$207,'Raw NGCD Costs'!$D$3:$D$207,'NGCD Cost Summary'!$B41,'Raw NGCD Costs'!$E$3:$E$207,'NGCD Cost Summary'!$C41)</f>
        <v>1329.4949999999999</v>
      </c>
      <c r="E41" s="11">
        <f>AVERAGEIFS('Raw NGCD Costs'!$G$3:$G$207,'Raw NGCD Costs'!$D$3:$D$207,'NGCD Cost Summary'!$B41,'Raw NGCD Costs'!$E$3:$E$207,'NGCD Cost Summary'!$C41)</f>
        <v>7.4</v>
      </c>
      <c r="F41" s="11">
        <f>AVERAGEIFS('Raw NGCD Costs'!$H$3:$H$207,'Raw NGCD Costs'!$D$3:$D$207,'NGCD Cost Summary'!$B41,'Raw NGCD Costs'!$E$3:$E$207,'NGCD Cost Summary'!$C41)</f>
        <v>38.35</v>
      </c>
      <c r="G41" s="11">
        <f>AVERAGEIFS('Raw NGCD Costs'!$I$3:$I$207,'Raw NGCD Costs'!$D$3:$D$207,'NGCD Cost Summary'!$B41,'Raw NGCD Costs'!$E$3:$E$207,'NGCD Cost Summary'!$C41)</f>
        <v>27</v>
      </c>
      <c r="H41" s="11">
        <f>AVERAGEIFS('Raw NGCD Costs'!$J$3:$J$207,'Raw NGCD Costs'!$D$3:$D$207,'NGCD Cost Summary'!$B41,'Raw NGCD Costs'!$E$3:$E$207,'NGCD Cost Summary'!$C41)</f>
        <v>30</v>
      </c>
      <c r="I41" s="11" t="str">
        <f>INDEX('Raw NGCD Costs'!$K$3:$K$207,MATCH(CONCATENATE('NGCD Cost Summary'!$B41,'NGCD Cost Summary'!$C41),'Raw NGCD Costs'!$A$3:$A$207,0))</f>
        <v>Yes</v>
      </c>
    </row>
    <row r="42" spans="2:9" x14ac:dyDescent="0.3">
      <c r="B42" s="5" t="s">
        <v>96</v>
      </c>
      <c r="C42" s="5" t="s">
        <v>991</v>
      </c>
      <c r="D42" s="60">
        <f>AVERAGEIFS('Raw NGCD Costs'!$F$3:$F$207,'Raw NGCD Costs'!$D$3:$D$207,'NGCD Cost Summary'!$B42,'Raw NGCD Costs'!$E$3:$E$207,'NGCD Cost Summary'!$C42)</f>
        <v>652.33000000000004</v>
      </c>
      <c r="E42" s="11">
        <f>AVERAGEIFS('Raw NGCD Costs'!$G$3:$G$207,'Raw NGCD Costs'!$D$3:$D$207,'NGCD Cost Summary'!$B42,'Raw NGCD Costs'!$E$3:$E$207,'NGCD Cost Summary'!$C42)</f>
        <v>7</v>
      </c>
      <c r="F42" s="11">
        <f>AVERAGEIFS('Raw NGCD Costs'!$H$3:$H$207,'Raw NGCD Costs'!$D$3:$D$207,'NGCD Cost Summary'!$B42,'Raw NGCD Costs'!$E$3:$E$207,'NGCD Cost Summary'!$C42)</f>
        <v>38.966666666666669</v>
      </c>
      <c r="G42" s="11">
        <f>AVERAGEIFS('Raw NGCD Costs'!$I$3:$I$207,'Raw NGCD Costs'!$D$3:$D$207,'NGCD Cost Summary'!$B42,'Raw NGCD Costs'!$E$3:$E$207,'NGCD Cost Summary'!$C42)</f>
        <v>29</v>
      </c>
      <c r="H42" s="11">
        <f>AVERAGEIFS('Raw NGCD Costs'!$J$3:$J$207,'Raw NGCD Costs'!$D$3:$D$207,'NGCD Cost Summary'!$B42,'Raw NGCD Costs'!$E$3:$E$207,'NGCD Cost Summary'!$C42)</f>
        <v>28.233333333333334</v>
      </c>
      <c r="I42" s="11" t="str">
        <f>INDEX('Raw NGCD Costs'!$K$3:$K$207,MATCH(CONCATENATE('NGCD Cost Summary'!$B42,'NGCD Cost Summary'!$C42),'Raw NGCD Costs'!$A$3:$A$207,0))</f>
        <v>No</v>
      </c>
    </row>
    <row r="43" spans="2:9" x14ac:dyDescent="0.3">
      <c r="B43" s="5" t="s">
        <v>95</v>
      </c>
      <c r="C43" s="5" t="s">
        <v>993</v>
      </c>
      <c r="D43" s="60">
        <f>AVERAGEIFS('Raw NGCD Costs'!$F$3:$F$207,'Raw NGCD Costs'!$D$3:$D$207,'NGCD Cost Summary'!$B43,'Raw NGCD Costs'!$E$3:$E$207,'NGCD Cost Summary'!$C43)</f>
        <v>1212.6633333333332</v>
      </c>
      <c r="E43" s="11">
        <f>AVERAGEIFS('Raw NGCD Costs'!$G$3:$G$207,'Raw NGCD Costs'!$D$3:$D$207,'NGCD Cost Summary'!$B43,'Raw NGCD Costs'!$E$3:$E$207,'NGCD Cost Summary'!$C43)</f>
        <v>7.4000000000000012</v>
      </c>
      <c r="F43" s="11">
        <f>AVERAGEIFS('Raw NGCD Costs'!$H$3:$H$207,'Raw NGCD Costs'!$D$3:$D$207,'NGCD Cost Summary'!$B43,'Raw NGCD Costs'!$E$3:$E$207,'NGCD Cost Summary'!$C43)</f>
        <v>38.459166666666668</v>
      </c>
      <c r="G43" s="11">
        <f>AVERAGEIFS('Raw NGCD Costs'!$I$3:$I$207,'Raw NGCD Costs'!$D$3:$D$207,'NGCD Cost Summary'!$B43,'Raw NGCD Costs'!$E$3:$E$207,'NGCD Cost Summary'!$C43)</f>
        <v>27</v>
      </c>
      <c r="H43" s="11">
        <f>AVERAGEIFS('Raw NGCD Costs'!$J$3:$J$207,'Raw NGCD Costs'!$D$3:$D$207,'NGCD Cost Summary'!$B43,'Raw NGCD Costs'!$E$3:$E$207,'NGCD Cost Summary'!$C43)</f>
        <v>30</v>
      </c>
      <c r="I43" s="11" t="str">
        <f>INDEX('Raw NGCD Costs'!$K$3:$K$207,MATCH(CONCATENATE('NGCD Cost Summary'!$B43,'NGCD Cost Summary'!$C43),'Raw NGCD Costs'!$A$3:$A$207,0))</f>
        <v>Yes</v>
      </c>
    </row>
    <row r="44" spans="2:9" x14ac:dyDescent="0.3">
      <c r="B44" s="5" t="s">
        <v>95</v>
      </c>
      <c r="C44" s="5" t="s">
        <v>995</v>
      </c>
      <c r="D44" s="60">
        <f>AVERAGEIFS('Raw NGCD Costs'!$F$3:$F$207,'Raw NGCD Costs'!$D$3:$D$207,'NGCD Cost Summary'!$B44,'Raw NGCD Costs'!$E$3:$E$207,'NGCD Cost Summary'!$C44)</f>
        <v>1169.99</v>
      </c>
      <c r="E44" s="11">
        <f>AVERAGEIFS('Raw NGCD Costs'!$G$3:$G$207,'Raw NGCD Costs'!$D$3:$D$207,'NGCD Cost Summary'!$B44,'Raw NGCD Costs'!$E$3:$E$207,'NGCD Cost Summary'!$C44)</f>
        <v>7.4</v>
      </c>
      <c r="F44" s="11">
        <f>AVERAGEIFS('Raw NGCD Costs'!$H$3:$H$207,'Raw NGCD Costs'!$D$3:$D$207,'NGCD Cost Summary'!$B44,'Raw NGCD Costs'!$E$3:$E$207,'NGCD Cost Summary'!$C44)</f>
        <v>38.700000000000003</v>
      </c>
      <c r="G44" s="11">
        <f>AVERAGEIFS('Raw NGCD Costs'!$I$3:$I$207,'Raw NGCD Costs'!$D$3:$D$207,'NGCD Cost Summary'!$B44,'Raw NGCD Costs'!$E$3:$E$207,'NGCD Cost Summary'!$C44)</f>
        <v>27</v>
      </c>
      <c r="H44" s="11">
        <f>AVERAGEIFS('Raw NGCD Costs'!$J$3:$J$207,'Raw NGCD Costs'!$D$3:$D$207,'NGCD Cost Summary'!$B44,'Raw NGCD Costs'!$E$3:$E$207,'NGCD Cost Summary'!$C44)</f>
        <v>30</v>
      </c>
      <c r="I44" s="11" t="str">
        <f>INDEX('Raw NGCD Costs'!$K$3:$K$207,MATCH(CONCATENATE('NGCD Cost Summary'!$B44,'NGCD Cost Summary'!$C44),'Raw NGCD Costs'!$A$3:$A$207,0))</f>
        <v>Yes</v>
      </c>
    </row>
    <row r="45" spans="2:9" x14ac:dyDescent="0.3">
      <c r="B45" s="5" t="s">
        <v>14</v>
      </c>
      <c r="C45" s="5" t="s">
        <v>997</v>
      </c>
      <c r="D45" s="60">
        <f>AVERAGEIFS('Raw NGCD Costs'!$F$3:$F$207,'Raw NGCD Costs'!$D$3:$D$207,'NGCD Cost Summary'!$B45,'Raw NGCD Costs'!$E$3:$E$207,'NGCD Cost Summary'!$C45)</f>
        <v>1348.9966666666667</v>
      </c>
      <c r="E45" s="11">
        <f>AVERAGEIFS('Raw NGCD Costs'!$G$3:$G$207,'Raw NGCD Costs'!$D$3:$D$207,'NGCD Cost Summary'!$B45,'Raw NGCD Costs'!$E$3:$E$207,'NGCD Cost Summary'!$C45)</f>
        <v>7.5</v>
      </c>
      <c r="F45" s="11">
        <f>AVERAGEIFS('Raw NGCD Costs'!$H$3:$H$207,'Raw NGCD Costs'!$D$3:$D$207,'NGCD Cost Summary'!$B45,'Raw NGCD Costs'!$E$3:$E$207,'NGCD Cost Summary'!$C45)</f>
        <v>38.483333333333334</v>
      </c>
      <c r="G45" s="11">
        <f>AVERAGEIFS('Raw NGCD Costs'!$I$3:$I$207,'Raw NGCD Costs'!$D$3:$D$207,'NGCD Cost Summary'!$B45,'Raw NGCD Costs'!$E$3:$E$207,'NGCD Cost Summary'!$C45)</f>
        <v>27</v>
      </c>
      <c r="H45" s="11">
        <f>AVERAGEIFS('Raw NGCD Costs'!$J$3:$J$207,'Raw NGCD Costs'!$D$3:$D$207,'NGCD Cost Summary'!$B45,'Raw NGCD Costs'!$E$3:$E$207,'NGCD Cost Summary'!$C45)</f>
        <v>32.408333333333331</v>
      </c>
      <c r="I45" s="11" t="str">
        <f>INDEX('Raw NGCD Costs'!$K$3:$K$207,MATCH(CONCATENATE('NGCD Cost Summary'!$B45,'NGCD Cost Summary'!$C45),'Raw NGCD Costs'!$A$3:$A$207,0))</f>
        <v>Yes</v>
      </c>
    </row>
    <row r="46" spans="2:9" x14ac:dyDescent="0.3">
      <c r="B46" s="5" t="s">
        <v>95</v>
      </c>
      <c r="C46" s="5" t="s">
        <v>999</v>
      </c>
      <c r="D46" s="60">
        <f>AVERAGEIFS('Raw NGCD Costs'!$F$3:$F$207,'Raw NGCD Costs'!$D$3:$D$207,'NGCD Cost Summary'!$B46,'Raw NGCD Costs'!$E$3:$E$207,'NGCD Cost Summary'!$C46)</f>
        <v>932.6633333333333</v>
      </c>
      <c r="E46" s="11">
        <f>AVERAGEIFS('Raw NGCD Costs'!$G$3:$G$207,'Raw NGCD Costs'!$D$3:$D$207,'NGCD Cost Summary'!$B46,'Raw NGCD Costs'!$E$3:$E$207,'NGCD Cost Summary'!$C46)</f>
        <v>7.4000000000000012</v>
      </c>
      <c r="F46" s="11">
        <f>AVERAGEIFS('Raw NGCD Costs'!$H$3:$H$207,'Raw NGCD Costs'!$D$3:$D$207,'NGCD Cost Summary'!$B46,'Raw NGCD Costs'!$E$3:$E$207,'NGCD Cost Summary'!$C46)</f>
        <v>38.463333333333331</v>
      </c>
      <c r="G46" s="11">
        <f>AVERAGEIFS('Raw NGCD Costs'!$I$3:$I$207,'Raw NGCD Costs'!$D$3:$D$207,'NGCD Cost Summary'!$B46,'Raw NGCD Costs'!$E$3:$E$207,'NGCD Cost Summary'!$C46)</f>
        <v>27</v>
      </c>
      <c r="H46" s="11">
        <f>AVERAGEIFS('Raw NGCD Costs'!$J$3:$J$207,'Raw NGCD Costs'!$D$3:$D$207,'NGCD Cost Summary'!$B46,'Raw NGCD Costs'!$E$3:$E$207,'NGCD Cost Summary'!$C46)</f>
        <v>30</v>
      </c>
      <c r="I46" s="11" t="str">
        <f>INDEX('Raw NGCD Costs'!$K$3:$K$207,MATCH(CONCATENATE('NGCD Cost Summary'!$B46,'NGCD Cost Summary'!$C46),'Raw NGCD Costs'!$A$3:$A$207,0))</f>
        <v>Yes</v>
      </c>
    </row>
    <row r="47" spans="2:9" x14ac:dyDescent="0.3">
      <c r="B47" s="5" t="s">
        <v>14</v>
      </c>
      <c r="C47" s="5" t="s">
        <v>1001</v>
      </c>
      <c r="D47" s="60">
        <f>AVERAGEIFS('Raw NGCD Costs'!$F$3:$F$207,'Raw NGCD Costs'!$D$3:$D$207,'NGCD Cost Summary'!$B47,'Raw NGCD Costs'!$E$3:$E$207,'NGCD Cost Summary'!$C47)</f>
        <v>1169.99</v>
      </c>
      <c r="E47" s="11">
        <f>AVERAGEIFS('Raw NGCD Costs'!$G$3:$G$207,'Raw NGCD Costs'!$D$3:$D$207,'NGCD Cost Summary'!$B47,'Raw NGCD Costs'!$E$3:$E$207,'NGCD Cost Summary'!$C47)</f>
        <v>7.5</v>
      </c>
      <c r="F47" s="11">
        <f>AVERAGEIFS('Raw NGCD Costs'!$H$3:$H$207,'Raw NGCD Costs'!$D$3:$D$207,'NGCD Cost Summary'!$B47,'Raw NGCD Costs'!$E$3:$E$207,'NGCD Cost Summary'!$C47)</f>
        <v>38.700000000000003</v>
      </c>
      <c r="G47" s="11">
        <f>AVERAGEIFS('Raw NGCD Costs'!$I$3:$I$207,'Raw NGCD Costs'!$D$3:$D$207,'NGCD Cost Summary'!$B47,'Raw NGCD Costs'!$E$3:$E$207,'NGCD Cost Summary'!$C47)</f>
        <v>27</v>
      </c>
      <c r="H47" s="11">
        <f>AVERAGEIFS('Raw NGCD Costs'!$J$3:$J$207,'Raw NGCD Costs'!$D$3:$D$207,'NGCD Cost Summary'!$B47,'Raw NGCD Costs'!$E$3:$E$207,'NGCD Cost Summary'!$C47)</f>
        <v>32.4</v>
      </c>
      <c r="I47" s="11" t="str">
        <f>INDEX('Raw NGCD Costs'!$K$3:$K$207,MATCH(CONCATENATE('NGCD Cost Summary'!$B47,'NGCD Cost Summary'!$C47),'Raw NGCD Costs'!$A$3:$A$207,0))</f>
        <v>Yes</v>
      </c>
    </row>
    <row r="48" spans="2:9" x14ac:dyDescent="0.3">
      <c r="B48" s="5" t="s">
        <v>15</v>
      </c>
      <c r="C48" s="5" t="s">
        <v>1003</v>
      </c>
      <c r="D48" s="60">
        <f>AVERAGEIFS('Raw NGCD Costs'!$F$3:$F$207,'Raw NGCD Costs'!$D$3:$D$207,'NGCD Cost Summary'!$B48,'Raw NGCD Costs'!$E$3:$E$207,'NGCD Cost Summary'!$C48)</f>
        <v>1025.9966666666667</v>
      </c>
      <c r="E48" s="11">
        <f>AVERAGEIFS('Raw NGCD Costs'!$G$3:$G$207,'Raw NGCD Costs'!$D$3:$D$207,'NGCD Cost Summary'!$B48,'Raw NGCD Costs'!$E$3:$E$207,'NGCD Cost Summary'!$C48)</f>
        <v>7.4000000000000012</v>
      </c>
      <c r="F48" s="11">
        <f>AVERAGEIFS('Raw NGCD Costs'!$H$3:$H$207,'Raw NGCD Costs'!$D$3:$D$207,'NGCD Cost Summary'!$B48,'Raw NGCD Costs'!$E$3:$E$207,'NGCD Cost Summary'!$C48)</f>
        <v>38.462499999999999</v>
      </c>
      <c r="G48" s="11">
        <f>AVERAGEIFS('Raw NGCD Costs'!$I$3:$I$207,'Raw NGCD Costs'!$D$3:$D$207,'NGCD Cost Summary'!$B48,'Raw NGCD Costs'!$E$3:$E$207,'NGCD Cost Summary'!$C48)</f>
        <v>27</v>
      </c>
      <c r="H48" s="11">
        <f>AVERAGEIFS('Raw NGCD Costs'!$J$3:$J$207,'Raw NGCD Costs'!$D$3:$D$207,'NGCD Cost Summary'!$B48,'Raw NGCD Costs'!$E$3:$E$207,'NGCD Cost Summary'!$C48)</f>
        <v>30</v>
      </c>
      <c r="I48" s="11" t="str">
        <f>INDEX('Raw NGCD Costs'!$K$3:$K$207,MATCH(CONCATENATE('NGCD Cost Summary'!$B48,'NGCD Cost Summary'!$C48),'Raw NGCD Costs'!$A$3:$A$207,0))</f>
        <v>No</v>
      </c>
    </row>
    <row r="49" spans="2:9" x14ac:dyDescent="0.3">
      <c r="B49" s="5" t="s">
        <v>14</v>
      </c>
      <c r="C49" s="5" t="s">
        <v>1005</v>
      </c>
      <c r="D49" s="60">
        <f>AVERAGEIFS('Raw NGCD Costs'!$F$3:$F$207,'Raw NGCD Costs'!$D$3:$D$207,'NGCD Cost Summary'!$B49,'Raw NGCD Costs'!$E$3:$E$207,'NGCD Cost Summary'!$C49)</f>
        <v>1078.9966666666667</v>
      </c>
      <c r="E49" s="11">
        <f>AVERAGEIFS('Raw NGCD Costs'!$G$3:$G$207,'Raw NGCD Costs'!$D$3:$D$207,'NGCD Cost Summary'!$B49,'Raw NGCD Costs'!$E$3:$E$207,'NGCD Cost Summary'!$C49)</f>
        <v>7.5</v>
      </c>
      <c r="F49" s="11">
        <f>AVERAGEIFS('Raw NGCD Costs'!$H$3:$H$207,'Raw NGCD Costs'!$D$3:$D$207,'NGCD Cost Summary'!$B49,'Raw NGCD Costs'!$E$3:$E$207,'NGCD Cost Summary'!$C49)</f>
        <v>38.483333333333334</v>
      </c>
      <c r="G49" s="11">
        <f>AVERAGEIFS('Raw NGCD Costs'!$I$3:$I$207,'Raw NGCD Costs'!$D$3:$D$207,'NGCD Cost Summary'!$B49,'Raw NGCD Costs'!$E$3:$E$207,'NGCD Cost Summary'!$C49)</f>
        <v>27</v>
      </c>
      <c r="H49" s="11">
        <f>AVERAGEIFS('Raw NGCD Costs'!$J$3:$J$207,'Raw NGCD Costs'!$D$3:$D$207,'NGCD Cost Summary'!$B49,'Raw NGCD Costs'!$E$3:$E$207,'NGCD Cost Summary'!$C49)</f>
        <v>32.279166666666669</v>
      </c>
      <c r="I49" s="11" t="str">
        <f>INDEX('Raw NGCD Costs'!$K$3:$K$207,MATCH(CONCATENATE('NGCD Cost Summary'!$B49,'NGCD Cost Summary'!$C49),'Raw NGCD Costs'!$A$3:$A$207,0))</f>
        <v>Yes</v>
      </c>
    </row>
    <row r="50" spans="2:9" x14ac:dyDescent="0.3">
      <c r="B50" s="5" t="s">
        <v>92</v>
      </c>
      <c r="C50" s="5" t="s">
        <v>1007</v>
      </c>
      <c r="D50" s="60">
        <f>AVERAGEIFS('Raw NGCD Costs'!$F$3:$F$207,'Raw NGCD Costs'!$D$3:$D$207,'NGCD Cost Summary'!$B50,'Raw NGCD Costs'!$E$3:$E$207,'NGCD Cost Summary'!$C50)</f>
        <v>718.99666666666656</v>
      </c>
      <c r="E50" s="11">
        <f>AVERAGEIFS('Raw NGCD Costs'!$G$3:$G$207,'Raw NGCD Costs'!$D$3:$D$207,'NGCD Cost Summary'!$B50,'Raw NGCD Costs'!$E$3:$E$207,'NGCD Cost Summary'!$C50)</f>
        <v>7.2</v>
      </c>
      <c r="F50" s="11">
        <f>AVERAGEIFS('Raw NGCD Costs'!$H$3:$H$207,'Raw NGCD Costs'!$D$3:$D$207,'NGCD Cost Summary'!$B50,'Raw NGCD Costs'!$E$3:$E$207,'NGCD Cost Summary'!$C50)</f>
        <v>44</v>
      </c>
      <c r="G50" s="11">
        <f>AVERAGEIFS('Raw NGCD Costs'!$I$3:$I$207,'Raw NGCD Costs'!$D$3:$D$207,'NGCD Cost Summary'!$B50,'Raw NGCD Costs'!$E$3:$E$207,'NGCD Cost Summary'!$C50)</f>
        <v>27</v>
      </c>
      <c r="H50" s="11">
        <f>AVERAGEIFS('Raw NGCD Costs'!$J$3:$J$207,'Raw NGCD Costs'!$D$3:$D$207,'NGCD Cost Summary'!$B50,'Raw NGCD Costs'!$E$3:$E$207,'NGCD Cost Summary'!$C50)</f>
        <v>29.5</v>
      </c>
      <c r="I50" s="11" t="str">
        <f>INDEX('Raw NGCD Costs'!$K$3:$K$207,MATCH(CONCATENATE('NGCD Cost Summary'!$B50,'NGCD Cost Summary'!$C50),'Raw NGCD Costs'!$A$3:$A$207,0))</f>
        <v>No</v>
      </c>
    </row>
    <row r="51" spans="2:9" x14ac:dyDescent="0.3">
      <c r="B51" s="5" t="s">
        <v>95</v>
      </c>
      <c r="C51" s="5" t="s">
        <v>1009</v>
      </c>
      <c r="D51" s="60">
        <f>AVERAGEIFS('Raw NGCD Costs'!$F$3:$F$207,'Raw NGCD Costs'!$D$3:$D$207,'NGCD Cost Summary'!$B51,'Raw NGCD Costs'!$E$3:$E$207,'NGCD Cost Summary'!$C51)</f>
        <v>839.32999999999993</v>
      </c>
      <c r="E51" s="11">
        <f>AVERAGEIFS('Raw NGCD Costs'!$G$3:$G$207,'Raw NGCD Costs'!$D$3:$D$207,'NGCD Cost Summary'!$B51,'Raw NGCD Costs'!$E$3:$E$207,'NGCD Cost Summary'!$C51)</f>
        <v>7.3</v>
      </c>
      <c r="F51" s="11">
        <f>AVERAGEIFS('Raw NGCD Costs'!$H$3:$H$207,'Raw NGCD Costs'!$D$3:$D$207,'NGCD Cost Summary'!$B51,'Raw NGCD Costs'!$E$3:$E$207,'NGCD Cost Summary'!$C51)</f>
        <v>44.183333333333337</v>
      </c>
      <c r="G51" s="11">
        <f>AVERAGEIFS('Raw NGCD Costs'!$I$3:$I$207,'Raw NGCD Costs'!$D$3:$D$207,'NGCD Cost Summary'!$B51,'Raw NGCD Costs'!$E$3:$E$207,'NGCD Cost Summary'!$C51)</f>
        <v>27</v>
      </c>
      <c r="H51" s="11">
        <f>AVERAGEIFS('Raw NGCD Costs'!$J$3:$J$207,'Raw NGCD Costs'!$D$3:$D$207,'NGCD Cost Summary'!$B51,'Raw NGCD Costs'!$E$3:$E$207,'NGCD Cost Summary'!$C51)</f>
        <v>28.926666666666666</v>
      </c>
      <c r="I51" s="11" t="str">
        <f>INDEX('Raw NGCD Costs'!$K$3:$K$207,MATCH(CONCATENATE('NGCD Cost Summary'!$B51,'NGCD Cost Summary'!$C51),'Raw NGCD Costs'!$A$3:$A$207,0))</f>
        <v>Yes</v>
      </c>
    </row>
    <row r="52" spans="2:9" x14ac:dyDescent="0.3">
      <c r="B52" s="5" t="s">
        <v>15</v>
      </c>
      <c r="C52" s="5" t="s">
        <v>1011</v>
      </c>
      <c r="D52" s="60">
        <f>AVERAGEIFS('Raw NGCD Costs'!$F$3:$F$207,'Raw NGCD Costs'!$D$3:$D$207,'NGCD Cost Summary'!$B52,'Raw NGCD Costs'!$E$3:$E$207,'NGCD Cost Summary'!$C52)</f>
        <v>1484.99</v>
      </c>
      <c r="E52" s="11">
        <f>AVERAGEIFS('Raw NGCD Costs'!$G$3:$G$207,'Raw NGCD Costs'!$D$3:$D$207,'NGCD Cost Summary'!$B52,'Raw NGCD Costs'!$E$3:$E$207,'NGCD Cost Summary'!$C52)</f>
        <v>7.4</v>
      </c>
      <c r="F52" s="11">
        <f>AVERAGEIFS('Raw NGCD Costs'!$H$3:$H$207,'Raw NGCD Costs'!$D$3:$D$207,'NGCD Cost Summary'!$B52,'Raw NGCD Costs'!$E$3:$E$207,'NGCD Cost Summary'!$C52)</f>
        <v>38.799999999999997</v>
      </c>
      <c r="G52" s="11">
        <f>AVERAGEIFS('Raw NGCD Costs'!$I$3:$I$207,'Raw NGCD Costs'!$D$3:$D$207,'NGCD Cost Summary'!$B52,'Raw NGCD Costs'!$E$3:$E$207,'NGCD Cost Summary'!$C52)</f>
        <v>27</v>
      </c>
      <c r="H52" s="11">
        <f>AVERAGEIFS('Raw NGCD Costs'!$J$3:$J$207,'Raw NGCD Costs'!$D$3:$D$207,'NGCD Cost Summary'!$B52,'Raw NGCD Costs'!$E$3:$E$207,'NGCD Cost Summary'!$C52)</f>
        <v>31</v>
      </c>
      <c r="I52" s="11" t="str">
        <f>INDEX('Raw NGCD Costs'!$K$3:$K$207,MATCH(CONCATENATE('NGCD Cost Summary'!$B52,'NGCD Cost Summary'!$C52),'Raw NGCD Costs'!$A$3:$A$207,0))</f>
        <v>Yes</v>
      </c>
    </row>
    <row r="53" spans="2:9" x14ac:dyDescent="0.3">
      <c r="B53" s="5" t="s">
        <v>95</v>
      </c>
      <c r="C53" s="5" t="s">
        <v>1013</v>
      </c>
      <c r="D53" s="60">
        <f>AVERAGEIFS('Raw NGCD Costs'!$F$3:$F$207,'Raw NGCD Costs'!$D$3:$D$207,'NGCD Cost Summary'!$B53,'Raw NGCD Costs'!$E$3:$E$207,'NGCD Cost Summary'!$C53)</f>
        <v>1349.99</v>
      </c>
      <c r="E53" s="11">
        <f>AVERAGEIFS('Raw NGCD Costs'!$G$3:$G$207,'Raw NGCD Costs'!$D$3:$D$207,'NGCD Cost Summary'!$B53,'Raw NGCD Costs'!$E$3:$E$207,'NGCD Cost Summary'!$C53)</f>
        <v>7.4</v>
      </c>
      <c r="F53" s="11">
        <f>AVERAGEIFS('Raw NGCD Costs'!$H$3:$H$207,'Raw NGCD Costs'!$D$3:$D$207,'NGCD Cost Summary'!$B53,'Raw NGCD Costs'!$E$3:$E$207,'NGCD Cost Summary'!$C53)</f>
        <v>38.700000000000003</v>
      </c>
      <c r="G53" s="11">
        <f>AVERAGEIFS('Raw NGCD Costs'!$I$3:$I$207,'Raw NGCD Costs'!$D$3:$D$207,'NGCD Cost Summary'!$B53,'Raw NGCD Costs'!$E$3:$E$207,'NGCD Cost Summary'!$C53)</f>
        <v>27</v>
      </c>
      <c r="H53" s="11">
        <f>AVERAGEIFS('Raw NGCD Costs'!$J$3:$J$207,'Raw NGCD Costs'!$D$3:$D$207,'NGCD Cost Summary'!$B53,'Raw NGCD Costs'!$E$3:$E$207,'NGCD Cost Summary'!$C53)</f>
        <v>31.8</v>
      </c>
      <c r="I53" s="11" t="str">
        <f>INDEX('Raw NGCD Costs'!$K$3:$K$207,MATCH(CONCATENATE('NGCD Cost Summary'!$B53,'NGCD Cost Summary'!$C53),'Raw NGCD Costs'!$A$3:$A$207,0))</f>
        <v>Yes</v>
      </c>
    </row>
    <row r="54" spans="2:9" x14ac:dyDescent="0.3">
      <c r="B54" s="5" t="s">
        <v>92</v>
      </c>
      <c r="C54" s="5" t="s">
        <v>1015</v>
      </c>
      <c r="D54" s="60">
        <f>AVERAGEIFS('Raw NGCD Costs'!$F$3:$F$207,'Raw NGCD Costs'!$D$3:$D$207,'NGCD Cost Summary'!$B54,'Raw NGCD Costs'!$E$3:$E$207,'NGCD Cost Summary'!$C54)</f>
        <v>664.495</v>
      </c>
      <c r="E54" s="11">
        <f>AVERAGEIFS('Raw NGCD Costs'!$G$3:$G$207,'Raw NGCD Costs'!$D$3:$D$207,'NGCD Cost Summary'!$B54,'Raw NGCD Costs'!$E$3:$E$207,'NGCD Cost Summary'!$C54)</f>
        <v>6.2</v>
      </c>
      <c r="F54" s="11">
        <f>AVERAGEIFS('Raw NGCD Costs'!$H$3:$H$207,'Raw NGCD Costs'!$D$3:$D$207,'NGCD Cost Summary'!$B54,'Raw NGCD Costs'!$E$3:$E$207,'NGCD Cost Summary'!$C54)</f>
        <v>44</v>
      </c>
      <c r="G54" s="11">
        <f>AVERAGEIFS('Raw NGCD Costs'!$I$3:$I$207,'Raw NGCD Costs'!$D$3:$D$207,'NGCD Cost Summary'!$B54,'Raw NGCD Costs'!$E$3:$E$207,'NGCD Cost Summary'!$C54)</f>
        <v>27</v>
      </c>
      <c r="H54" s="11">
        <f>AVERAGEIFS('Raw NGCD Costs'!$J$3:$J$207,'Raw NGCD Costs'!$D$3:$D$207,'NGCD Cost Summary'!$B54,'Raw NGCD Costs'!$E$3:$E$207,'NGCD Cost Summary'!$C54)</f>
        <v>26.375</v>
      </c>
      <c r="I54" s="11" t="str">
        <f>INDEX('Raw NGCD Costs'!$K$3:$K$207,MATCH(CONCATENATE('NGCD Cost Summary'!$B54,'NGCD Cost Summary'!$C54),'Raw NGCD Costs'!$A$3:$A$207,0))</f>
        <v>No</v>
      </c>
    </row>
    <row r="55" spans="2:9" x14ac:dyDescent="0.3">
      <c r="B55" s="5" t="s">
        <v>14</v>
      </c>
      <c r="C55" s="5" t="s">
        <v>1017</v>
      </c>
      <c r="D55" s="60">
        <f>AVERAGEIFS('Raw NGCD Costs'!$F$3:$F$207,'Raw NGCD Costs'!$D$3:$D$207,'NGCD Cost Summary'!$B55,'Raw NGCD Costs'!$E$3:$E$207,'NGCD Cost Summary'!$C55)</f>
        <v>829.99</v>
      </c>
      <c r="E55" s="11">
        <f>AVERAGEIFS('Raw NGCD Costs'!$G$3:$G$207,'Raw NGCD Costs'!$D$3:$D$207,'NGCD Cost Summary'!$B55,'Raw NGCD Costs'!$E$3:$E$207,'NGCD Cost Summary'!$C55)</f>
        <v>7.5</v>
      </c>
      <c r="F55" s="11">
        <f>AVERAGEIFS('Raw NGCD Costs'!$H$3:$H$207,'Raw NGCD Costs'!$D$3:$D$207,'NGCD Cost Summary'!$B55,'Raw NGCD Costs'!$E$3:$E$207,'NGCD Cost Summary'!$C55)</f>
        <v>38.799999999999997</v>
      </c>
      <c r="G55" s="11">
        <f>AVERAGEIFS('Raw NGCD Costs'!$I$3:$I$207,'Raw NGCD Costs'!$D$3:$D$207,'NGCD Cost Summary'!$B55,'Raw NGCD Costs'!$E$3:$E$207,'NGCD Cost Summary'!$C55)</f>
        <v>27</v>
      </c>
      <c r="H55" s="11">
        <f>AVERAGEIFS('Raw NGCD Costs'!$J$3:$J$207,'Raw NGCD Costs'!$D$3:$D$207,'NGCD Cost Summary'!$B55,'Raw NGCD Costs'!$E$3:$E$207,'NGCD Cost Summary'!$C55)</f>
        <v>31.5</v>
      </c>
      <c r="I55" s="11" t="str">
        <f>INDEX('Raw NGCD Costs'!$K$3:$K$207,MATCH(CONCATENATE('NGCD Cost Summary'!$B55,'NGCD Cost Summary'!$C55),'Raw NGCD Costs'!$A$3:$A$207,0))</f>
        <v>Yes</v>
      </c>
    </row>
    <row r="56" spans="2:9" x14ac:dyDescent="0.3">
      <c r="B56" s="5" t="s">
        <v>97</v>
      </c>
      <c r="C56" s="5" t="s">
        <v>1019</v>
      </c>
      <c r="D56" s="60">
        <f>AVERAGEIFS('Raw NGCD Costs'!$F$3:$F$207,'Raw NGCD Costs'!$D$3:$D$207,'NGCD Cost Summary'!$B56,'Raw NGCD Costs'!$E$3:$E$207,'NGCD Cost Summary'!$C56)</f>
        <v>549.99</v>
      </c>
      <c r="E56" s="11">
        <f>AVERAGEIFS('Raw NGCD Costs'!$G$3:$G$207,'Raw NGCD Costs'!$D$3:$D$207,'NGCD Cost Summary'!$B56,'Raw NGCD Costs'!$E$3:$E$207,'NGCD Cost Summary'!$C56)</f>
        <v>6.7</v>
      </c>
      <c r="F56" s="11">
        <f>AVERAGEIFS('Raw NGCD Costs'!$H$3:$H$207,'Raw NGCD Costs'!$D$3:$D$207,'NGCD Cost Summary'!$B56,'Raw NGCD Costs'!$E$3:$E$207,'NGCD Cost Summary'!$C56)</f>
        <v>42.9</v>
      </c>
      <c r="G56" s="11">
        <f>AVERAGEIFS('Raw NGCD Costs'!$I$3:$I$207,'Raw NGCD Costs'!$D$3:$D$207,'NGCD Cost Summary'!$B56,'Raw NGCD Costs'!$E$3:$E$207,'NGCD Cost Summary'!$C56)</f>
        <v>27</v>
      </c>
      <c r="H56" s="11">
        <f>AVERAGEIFS('Raw NGCD Costs'!$J$3:$J$207,'Raw NGCD Costs'!$D$3:$D$207,'NGCD Cost Summary'!$B56,'Raw NGCD Costs'!$E$3:$E$207,'NGCD Cost Summary'!$C56)</f>
        <v>30.1</v>
      </c>
      <c r="I56" s="11" t="str">
        <f>INDEX('Raw NGCD Costs'!$K$3:$K$207,MATCH(CONCATENATE('NGCD Cost Summary'!$B56,'NGCD Cost Summary'!$C56),'Raw NGCD Costs'!$A$3:$A$207,0))</f>
        <v>No</v>
      </c>
    </row>
    <row r="57" spans="2:9" x14ac:dyDescent="0.3">
      <c r="B57" s="5" t="s">
        <v>15</v>
      </c>
      <c r="C57" s="5" t="s">
        <v>1021</v>
      </c>
      <c r="D57" s="60">
        <f>AVERAGEIFS('Raw NGCD Costs'!$F$3:$F$207,'Raw NGCD Costs'!$D$3:$D$207,'NGCD Cost Summary'!$B57,'Raw NGCD Costs'!$E$3:$E$207,'NGCD Cost Summary'!$C57)</f>
        <v>728.74749999999995</v>
      </c>
      <c r="E57" s="11">
        <f>AVERAGEIFS('Raw NGCD Costs'!$G$3:$G$207,'Raw NGCD Costs'!$D$3:$D$207,'NGCD Cost Summary'!$B57,'Raw NGCD Costs'!$E$3:$E$207,'NGCD Cost Summary'!$C57)</f>
        <v>5.9</v>
      </c>
      <c r="F57" s="11">
        <f>AVERAGEIFS('Raw NGCD Costs'!$H$3:$H$207,'Raw NGCD Costs'!$D$3:$D$207,'NGCD Cost Summary'!$B57,'Raw NGCD Costs'!$E$3:$E$207,'NGCD Cost Summary'!$C57)</f>
        <v>41.25</v>
      </c>
      <c r="G57" s="11">
        <f>AVERAGEIFS('Raw NGCD Costs'!$I$3:$I$207,'Raw NGCD Costs'!$D$3:$D$207,'NGCD Cost Summary'!$B57,'Raw NGCD Costs'!$E$3:$E$207,'NGCD Cost Summary'!$C57)</f>
        <v>29</v>
      </c>
      <c r="H57" s="11">
        <f>AVERAGEIFS('Raw NGCD Costs'!$J$3:$J$207,'Raw NGCD Costs'!$D$3:$D$207,'NGCD Cost Summary'!$B57,'Raw NGCD Costs'!$E$3:$E$207,'NGCD Cost Summary'!$C57)</f>
        <v>26.25</v>
      </c>
      <c r="I57" s="11" t="str">
        <f>INDEX('Raw NGCD Costs'!$K$3:$K$207,MATCH(CONCATENATE('NGCD Cost Summary'!$B57,'NGCD Cost Summary'!$C57),'Raw NGCD Costs'!$A$3:$A$207,0))</f>
        <v>No</v>
      </c>
    </row>
    <row r="58" spans="2:9" x14ac:dyDescent="0.3">
      <c r="B58" s="5" t="s">
        <v>92</v>
      </c>
      <c r="C58" s="5" t="s">
        <v>1023</v>
      </c>
      <c r="D58" s="60">
        <f>AVERAGEIFS('Raw NGCD Costs'!$F$3:$F$207,'Raw NGCD Costs'!$D$3:$D$207,'NGCD Cost Summary'!$B58,'Raw NGCD Costs'!$E$3:$E$207,'NGCD Cost Summary'!$C58)</f>
        <v>988.99666666666656</v>
      </c>
      <c r="E58" s="11">
        <f>AVERAGEIFS('Raw NGCD Costs'!$G$3:$G$207,'Raw NGCD Costs'!$D$3:$D$207,'NGCD Cost Summary'!$B58,'Raw NGCD Costs'!$E$3:$E$207,'NGCD Cost Summary'!$C58)</f>
        <v>7.5</v>
      </c>
      <c r="F58" s="11">
        <f>AVERAGEIFS('Raw NGCD Costs'!$H$3:$H$207,'Raw NGCD Costs'!$D$3:$D$207,'NGCD Cost Summary'!$B58,'Raw NGCD Costs'!$E$3:$E$207,'NGCD Cost Summary'!$C58)</f>
        <v>39.258333333333333</v>
      </c>
      <c r="G58" s="11">
        <f>AVERAGEIFS('Raw NGCD Costs'!$I$3:$I$207,'Raw NGCD Costs'!$D$3:$D$207,'NGCD Cost Summary'!$B58,'Raw NGCD Costs'!$E$3:$E$207,'NGCD Cost Summary'!$C58)</f>
        <v>27</v>
      </c>
      <c r="H58" s="11">
        <f>AVERAGEIFS('Raw NGCD Costs'!$J$3:$J$207,'Raw NGCD Costs'!$D$3:$D$207,'NGCD Cost Summary'!$B58,'Raw NGCD Costs'!$E$3:$E$207,'NGCD Cost Summary'!$C58)</f>
        <v>33</v>
      </c>
      <c r="I58" s="11" t="str">
        <f>INDEX('Raw NGCD Costs'!$K$3:$K$207,MATCH(CONCATENATE('NGCD Cost Summary'!$B58,'NGCD Cost Summary'!$C58),'Raw NGCD Costs'!$A$3:$A$207,0))</f>
        <v>Yes</v>
      </c>
    </row>
    <row r="59" spans="2:9" x14ac:dyDescent="0.3">
      <c r="B59" s="5" t="s">
        <v>95</v>
      </c>
      <c r="C59" s="5" t="s">
        <v>1025</v>
      </c>
      <c r="D59" s="60">
        <f>AVERAGEIFS('Raw NGCD Costs'!$F$3:$F$207,'Raw NGCD Costs'!$D$3:$D$207,'NGCD Cost Summary'!$B59,'Raw NGCD Costs'!$E$3:$E$207,'NGCD Cost Summary'!$C59)</f>
        <v>699.99</v>
      </c>
      <c r="E59" s="11">
        <f>AVERAGEIFS('Raw NGCD Costs'!$G$3:$G$207,'Raw NGCD Costs'!$D$3:$D$207,'NGCD Cost Summary'!$B59,'Raw NGCD Costs'!$E$3:$E$207,'NGCD Cost Summary'!$C59)</f>
        <v>7.3</v>
      </c>
      <c r="F59" s="11">
        <f>AVERAGEIFS('Raw NGCD Costs'!$H$3:$H$207,'Raw NGCD Costs'!$D$3:$D$207,'NGCD Cost Summary'!$B59,'Raw NGCD Costs'!$E$3:$E$207,'NGCD Cost Summary'!$C59)</f>
        <v>45.5</v>
      </c>
      <c r="G59" s="11">
        <f>AVERAGEIFS('Raw NGCD Costs'!$I$3:$I$207,'Raw NGCD Costs'!$D$3:$D$207,'NGCD Cost Summary'!$B59,'Raw NGCD Costs'!$E$3:$E$207,'NGCD Cost Summary'!$C59)</f>
        <v>27</v>
      </c>
      <c r="H59" s="11">
        <f>AVERAGEIFS('Raw NGCD Costs'!$J$3:$J$207,'Raw NGCD Costs'!$D$3:$D$207,'NGCD Cost Summary'!$B59,'Raw NGCD Costs'!$E$3:$E$207,'NGCD Cost Summary'!$C59)</f>
        <v>29</v>
      </c>
      <c r="I59" s="11" t="str">
        <f>INDEX('Raw NGCD Costs'!$K$3:$K$207,MATCH(CONCATENATE('NGCD Cost Summary'!$B59,'NGCD Cost Summary'!$C59),'Raw NGCD Costs'!$A$3:$A$207,0))</f>
        <v>Yes</v>
      </c>
    </row>
    <row r="60" spans="2:9" x14ac:dyDescent="0.3">
      <c r="B60" s="5" t="s">
        <v>14</v>
      </c>
      <c r="C60" s="5" t="s">
        <v>1027</v>
      </c>
      <c r="D60" s="60">
        <f>AVERAGEIFS('Raw NGCD Costs'!$F$3:$F$207,'Raw NGCD Costs'!$D$3:$D$207,'NGCD Cost Summary'!$B60,'Raw NGCD Costs'!$E$3:$E$207,'NGCD Cost Summary'!$C60)</f>
        <v>799.99</v>
      </c>
      <c r="E60" s="11">
        <f>AVERAGEIFS('Raw NGCD Costs'!$G$3:$G$207,'Raw NGCD Costs'!$D$3:$D$207,'NGCD Cost Summary'!$B60,'Raw NGCD Costs'!$E$3:$E$207,'NGCD Cost Summary'!$C60)</f>
        <v>7.5</v>
      </c>
      <c r="F60" s="11">
        <f>AVERAGEIFS('Raw NGCD Costs'!$H$3:$H$207,'Raw NGCD Costs'!$D$3:$D$207,'NGCD Cost Summary'!$B60,'Raw NGCD Costs'!$E$3:$E$207,'NGCD Cost Summary'!$C60)</f>
        <v>38.799999999999997</v>
      </c>
      <c r="G60" s="11">
        <f>AVERAGEIFS('Raw NGCD Costs'!$I$3:$I$207,'Raw NGCD Costs'!$D$3:$D$207,'NGCD Cost Summary'!$B60,'Raw NGCD Costs'!$E$3:$E$207,'NGCD Cost Summary'!$C60)</f>
        <v>27</v>
      </c>
      <c r="H60" s="11">
        <f>AVERAGEIFS('Raw NGCD Costs'!$J$3:$J$207,'Raw NGCD Costs'!$D$3:$D$207,'NGCD Cost Summary'!$B60,'Raw NGCD Costs'!$E$3:$E$207,'NGCD Cost Summary'!$C60)</f>
        <v>31.5</v>
      </c>
      <c r="I60" s="11" t="str">
        <f>INDEX('Raw NGCD Costs'!$K$3:$K$207,MATCH(CONCATENATE('NGCD Cost Summary'!$B60,'NGCD Cost Summary'!$C60),'Raw NGCD Costs'!$A$3:$A$207,0))</f>
        <v>No</v>
      </c>
    </row>
    <row r="61" spans="2:9" x14ac:dyDescent="0.3">
      <c r="B61" s="5" t="s">
        <v>15</v>
      </c>
      <c r="C61" s="5" t="s">
        <v>1029</v>
      </c>
      <c r="D61" s="60">
        <f>AVERAGEIFS('Raw NGCD Costs'!$F$3:$F$207,'Raw NGCD Costs'!$D$3:$D$207,'NGCD Cost Summary'!$B61,'Raw NGCD Costs'!$E$3:$E$207,'NGCD Cost Summary'!$C61)</f>
        <v>1168.9949999999999</v>
      </c>
      <c r="E61" s="11">
        <f>AVERAGEIFS('Raw NGCD Costs'!$G$3:$G$207,'Raw NGCD Costs'!$D$3:$D$207,'NGCD Cost Summary'!$B61,'Raw NGCD Costs'!$E$3:$E$207,'NGCD Cost Summary'!$C61)</f>
        <v>8.8000000000000007</v>
      </c>
      <c r="F61" s="11">
        <f>AVERAGEIFS('Raw NGCD Costs'!$H$3:$H$207,'Raw NGCD Costs'!$D$3:$D$207,'NGCD Cost Summary'!$B61,'Raw NGCD Costs'!$E$3:$E$207,'NGCD Cost Summary'!$C61)</f>
        <v>40.875</v>
      </c>
      <c r="G61" s="11">
        <f>AVERAGEIFS('Raw NGCD Costs'!$I$3:$I$207,'Raw NGCD Costs'!$D$3:$D$207,'NGCD Cost Summary'!$B61,'Raw NGCD Costs'!$E$3:$E$207,'NGCD Cost Summary'!$C61)</f>
        <v>29</v>
      </c>
      <c r="H61" s="11">
        <f>AVERAGEIFS('Raw NGCD Costs'!$J$3:$J$207,'Raw NGCD Costs'!$D$3:$D$207,'NGCD Cost Summary'!$B61,'Raw NGCD Costs'!$E$3:$E$207,'NGCD Cost Summary'!$C61)</f>
        <v>32.25</v>
      </c>
      <c r="I61" s="11" t="str">
        <f>INDEX('Raw NGCD Costs'!$K$3:$K$207,MATCH(CONCATENATE('NGCD Cost Summary'!$B61,'NGCD Cost Summary'!$C61),'Raw NGCD Costs'!$A$3:$A$207,0))</f>
        <v>No</v>
      </c>
    </row>
    <row r="62" spans="2:9" x14ac:dyDescent="0.3">
      <c r="B62" s="5" t="s">
        <v>92</v>
      </c>
      <c r="C62" s="5" t="s">
        <v>1031</v>
      </c>
      <c r="D62" s="60">
        <f>AVERAGEIFS('Raw NGCD Costs'!$F$3:$F$207,'Raw NGCD Costs'!$D$3:$D$207,'NGCD Cost Summary'!$B62,'Raw NGCD Costs'!$E$3:$E$207,'NGCD Cost Summary'!$C62)</f>
        <v>944.99</v>
      </c>
      <c r="E62" s="11">
        <f>AVERAGEIFS('Raw NGCD Costs'!$G$3:$G$207,'Raw NGCD Costs'!$D$3:$D$207,'NGCD Cost Summary'!$B62,'Raw NGCD Costs'!$E$3:$E$207,'NGCD Cost Summary'!$C62)</f>
        <v>7.4</v>
      </c>
      <c r="F62" s="11">
        <f>AVERAGEIFS('Raw NGCD Costs'!$H$3:$H$207,'Raw NGCD Costs'!$D$3:$D$207,'NGCD Cost Summary'!$B62,'Raw NGCD Costs'!$E$3:$E$207,'NGCD Cost Summary'!$C62)</f>
        <v>48</v>
      </c>
      <c r="G62" s="11">
        <f>AVERAGEIFS('Raw NGCD Costs'!$I$3:$I$207,'Raw NGCD Costs'!$D$3:$D$207,'NGCD Cost Summary'!$B62,'Raw NGCD Costs'!$E$3:$E$207,'NGCD Cost Summary'!$C62)</f>
        <v>27</v>
      </c>
      <c r="H62" s="11">
        <f>AVERAGEIFS('Raw NGCD Costs'!$J$3:$J$207,'Raw NGCD Costs'!$D$3:$D$207,'NGCD Cost Summary'!$B62,'Raw NGCD Costs'!$E$3:$E$207,'NGCD Cost Summary'!$C62)</f>
        <v>30.5</v>
      </c>
      <c r="I62" s="11" t="str">
        <f>INDEX('Raw NGCD Costs'!$K$3:$K$207,MATCH(CONCATENATE('NGCD Cost Summary'!$B62,'NGCD Cost Summary'!$C62),'Raw NGCD Costs'!$A$3:$A$207,0))</f>
        <v>Yes</v>
      </c>
    </row>
    <row r="63" spans="2:9" x14ac:dyDescent="0.3">
      <c r="B63" s="5" t="s">
        <v>95</v>
      </c>
      <c r="C63" s="5" t="s">
        <v>1033</v>
      </c>
      <c r="D63" s="60">
        <f>AVERAGEIFS('Raw NGCD Costs'!$F$3:$F$207,'Raw NGCD Costs'!$D$3:$D$207,'NGCD Cost Summary'!$B63,'Raw NGCD Costs'!$E$3:$E$207,'NGCD Cost Summary'!$C63)</f>
        <v>798.995</v>
      </c>
      <c r="E63" s="11">
        <f>AVERAGEIFS('Raw NGCD Costs'!$G$3:$G$207,'Raw NGCD Costs'!$D$3:$D$207,'NGCD Cost Summary'!$B63,'Raw NGCD Costs'!$E$3:$E$207,'NGCD Cost Summary'!$C63)</f>
        <v>7.15</v>
      </c>
      <c r="F63" s="11">
        <f>AVERAGEIFS('Raw NGCD Costs'!$H$3:$H$207,'Raw NGCD Costs'!$D$3:$D$207,'NGCD Cost Summary'!$B63,'Raw NGCD Costs'!$E$3:$E$207,'NGCD Cost Summary'!$C63)</f>
        <v>44.15</v>
      </c>
      <c r="G63" s="11">
        <f>AVERAGEIFS('Raw NGCD Costs'!$I$3:$I$207,'Raw NGCD Costs'!$D$3:$D$207,'NGCD Cost Summary'!$B63,'Raw NGCD Costs'!$E$3:$E$207,'NGCD Cost Summary'!$C63)</f>
        <v>27</v>
      </c>
      <c r="H63" s="11">
        <f>AVERAGEIFS('Raw NGCD Costs'!$J$3:$J$207,'Raw NGCD Costs'!$D$3:$D$207,'NGCD Cost Summary'!$B63,'Raw NGCD Costs'!$E$3:$E$207,'NGCD Cost Summary'!$C63)</f>
        <v>28.92</v>
      </c>
      <c r="I63" s="11" t="str">
        <f>INDEX('Raw NGCD Costs'!$K$3:$K$207,MATCH(CONCATENATE('NGCD Cost Summary'!$B63,'NGCD Cost Summary'!$C63),'Raw NGCD Costs'!$A$3:$A$207,0))</f>
        <v>Yes</v>
      </c>
    </row>
    <row r="64" spans="2:9" x14ac:dyDescent="0.3">
      <c r="B64" s="5" t="s">
        <v>14</v>
      </c>
      <c r="C64" s="5" t="s">
        <v>1035</v>
      </c>
      <c r="D64" s="60">
        <f>AVERAGEIFS('Raw NGCD Costs'!$F$3:$F$207,'Raw NGCD Costs'!$D$3:$D$207,'NGCD Cost Summary'!$B64,'Raw NGCD Costs'!$E$3:$E$207,'NGCD Cost Summary'!$C64)</f>
        <v>1044.33</v>
      </c>
      <c r="E64" s="11">
        <f>AVERAGEIFS('Raw NGCD Costs'!$G$3:$G$207,'Raw NGCD Costs'!$D$3:$D$207,'NGCD Cost Summary'!$B64,'Raw NGCD Costs'!$E$3:$E$207,'NGCD Cost Summary'!$C64)</f>
        <v>7.4000000000000012</v>
      </c>
      <c r="F64" s="11">
        <f>AVERAGEIFS('Raw NGCD Costs'!$H$3:$H$207,'Raw NGCD Costs'!$D$3:$D$207,'NGCD Cost Summary'!$B64,'Raw NGCD Costs'!$E$3:$E$207,'NGCD Cost Summary'!$C64)</f>
        <v>44.375</v>
      </c>
      <c r="G64" s="11">
        <f>AVERAGEIFS('Raw NGCD Costs'!$I$3:$I$207,'Raw NGCD Costs'!$D$3:$D$207,'NGCD Cost Summary'!$B64,'Raw NGCD Costs'!$E$3:$E$207,'NGCD Cost Summary'!$C64)</f>
        <v>27</v>
      </c>
      <c r="H64" s="11">
        <f>AVERAGEIFS('Raw NGCD Costs'!$J$3:$J$207,'Raw NGCD Costs'!$D$3:$D$207,'NGCD Cost Summary'!$B64,'Raw NGCD Costs'!$E$3:$E$207,'NGCD Cost Summary'!$C64)</f>
        <v>30.25</v>
      </c>
      <c r="I64" s="11" t="str">
        <f>INDEX('Raw NGCD Costs'!$K$3:$K$207,MATCH(CONCATENATE('NGCD Cost Summary'!$B64,'NGCD Cost Summary'!$C64),'Raw NGCD Costs'!$A$3:$A$207,0))</f>
        <v>Yes</v>
      </c>
    </row>
    <row r="65" spans="2:9" x14ac:dyDescent="0.3">
      <c r="B65" s="5" t="s">
        <v>92</v>
      </c>
      <c r="C65" s="5" t="s">
        <v>1037</v>
      </c>
      <c r="D65" s="60">
        <f>AVERAGEIFS('Raw NGCD Costs'!$F$3:$F$207,'Raw NGCD Costs'!$D$3:$D$207,'NGCD Cost Summary'!$B65,'Raw NGCD Costs'!$E$3:$E$207,'NGCD Cost Summary'!$C65)</f>
        <v>791.495</v>
      </c>
      <c r="E65" s="11">
        <f>AVERAGEIFS('Raw NGCD Costs'!$G$3:$G$207,'Raw NGCD Costs'!$D$3:$D$207,'NGCD Cost Summary'!$B65,'Raw NGCD Costs'!$E$3:$E$207,'NGCD Cost Summary'!$C65)</f>
        <v>7.4</v>
      </c>
      <c r="F65" s="11">
        <f>AVERAGEIFS('Raw NGCD Costs'!$H$3:$H$207,'Raw NGCD Costs'!$D$3:$D$207,'NGCD Cost Summary'!$B65,'Raw NGCD Costs'!$E$3:$E$207,'NGCD Cost Summary'!$C65)</f>
        <v>46</v>
      </c>
      <c r="G65" s="11">
        <f>AVERAGEIFS('Raw NGCD Costs'!$I$3:$I$207,'Raw NGCD Costs'!$D$3:$D$207,'NGCD Cost Summary'!$B65,'Raw NGCD Costs'!$E$3:$E$207,'NGCD Cost Summary'!$C65)</f>
        <v>27</v>
      </c>
      <c r="H65" s="11">
        <f>AVERAGEIFS('Raw NGCD Costs'!$J$3:$J$207,'Raw NGCD Costs'!$D$3:$D$207,'NGCD Cost Summary'!$B65,'Raw NGCD Costs'!$E$3:$E$207,'NGCD Cost Summary'!$C65)</f>
        <v>30.5</v>
      </c>
      <c r="I65" s="11" t="str">
        <f>INDEX('Raw NGCD Costs'!$K$3:$K$207,MATCH(CONCATENATE('NGCD Cost Summary'!$B65,'NGCD Cost Summary'!$C65),'Raw NGCD Costs'!$A$3:$A$207,0))</f>
        <v>Yes</v>
      </c>
    </row>
    <row r="66" spans="2:9" x14ac:dyDescent="0.3">
      <c r="B66" s="5" t="s">
        <v>92</v>
      </c>
      <c r="C66" s="5" t="s">
        <v>1039</v>
      </c>
      <c r="D66" s="60">
        <f>AVERAGEIFS('Raw NGCD Costs'!$F$3:$F$207,'Raw NGCD Costs'!$D$3:$D$207,'NGCD Cost Summary'!$B66,'Raw NGCD Costs'!$E$3:$E$207,'NGCD Cost Summary'!$C66)</f>
        <v>861.995</v>
      </c>
      <c r="E66" s="11">
        <f>AVERAGEIFS('Raw NGCD Costs'!$G$3:$G$207,'Raw NGCD Costs'!$D$3:$D$207,'NGCD Cost Summary'!$B66,'Raw NGCD Costs'!$E$3:$E$207,'NGCD Cost Summary'!$C66)</f>
        <v>7.4</v>
      </c>
      <c r="F66" s="11">
        <f>AVERAGEIFS('Raw NGCD Costs'!$H$3:$H$207,'Raw NGCD Costs'!$D$3:$D$207,'NGCD Cost Summary'!$B66,'Raw NGCD Costs'!$E$3:$E$207,'NGCD Cost Summary'!$C66)</f>
        <v>46</v>
      </c>
      <c r="G66" s="11">
        <f>AVERAGEIFS('Raw NGCD Costs'!$I$3:$I$207,'Raw NGCD Costs'!$D$3:$D$207,'NGCD Cost Summary'!$B66,'Raw NGCD Costs'!$E$3:$E$207,'NGCD Cost Summary'!$C66)</f>
        <v>27</v>
      </c>
      <c r="H66" s="11">
        <f>AVERAGEIFS('Raw NGCD Costs'!$J$3:$J$207,'Raw NGCD Costs'!$D$3:$D$207,'NGCD Cost Summary'!$B66,'Raw NGCD Costs'!$E$3:$E$207,'NGCD Cost Summary'!$C66)</f>
        <v>30.5</v>
      </c>
      <c r="I66" s="11" t="str">
        <f>INDEX('Raw NGCD Costs'!$K$3:$K$207,MATCH(CONCATENATE('NGCD Cost Summary'!$B66,'NGCD Cost Summary'!$C66),'Raw NGCD Costs'!$A$3:$A$207,0))</f>
        <v>Yes</v>
      </c>
    </row>
    <row r="67" spans="2:9" x14ac:dyDescent="0.3">
      <c r="B67" s="5" t="s">
        <v>14</v>
      </c>
      <c r="C67" s="5" t="s">
        <v>1041</v>
      </c>
      <c r="D67" s="60">
        <f>AVERAGEIFS('Raw NGCD Costs'!$F$3:$F$207,'Raw NGCD Costs'!$D$3:$D$207,'NGCD Cost Summary'!$B67,'Raw NGCD Costs'!$E$3:$E$207,'NGCD Cost Summary'!$C67)</f>
        <v>829.99</v>
      </c>
      <c r="E67" s="11">
        <f>AVERAGEIFS('Raw NGCD Costs'!$G$3:$G$207,'Raw NGCD Costs'!$D$3:$D$207,'NGCD Cost Summary'!$B67,'Raw NGCD Costs'!$E$3:$E$207,'NGCD Cost Summary'!$C67)</f>
        <v>7.5</v>
      </c>
      <c r="F67" s="11">
        <f>AVERAGEIFS('Raw NGCD Costs'!$H$3:$H$207,'Raw NGCD Costs'!$D$3:$D$207,'NGCD Cost Summary'!$B67,'Raw NGCD Costs'!$E$3:$E$207,'NGCD Cost Summary'!$C67)</f>
        <v>38.799999999999997</v>
      </c>
      <c r="G67" s="11">
        <f>AVERAGEIFS('Raw NGCD Costs'!$I$3:$I$207,'Raw NGCD Costs'!$D$3:$D$207,'NGCD Cost Summary'!$B67,'Raw NGCD Costs'!$E$3:$E$207,'NGCD Cost Summary'!$C67)</f>
        <v>27</v>
      </c>
      <c r="H67" s="11">
        <f>AVERAGEIFS('Raw NGCD Costs'!$J$3:$J$207,'Raw NGCD Costs'!$D$3:$D$207,'NGCD Cost Summary'!$B67,'Raw NGCD Costs'!$E$3:$E$207,'NGCD Cost Summary'!$C67)</f>
        <v>31.5</v>
      </c>
      <c r="I67" s="11" t="str">
        <f>INDEX('Raw NGCD Costs'!$K$3:$K$207,MATCH(CONCATENATE('NGCD Cost Summary'!$B67,'NGCD Cost Summary'!$C67),'Raw NGCD Costs'!$A$3:$A$207,0))</f>
        <v>No</v>
      </c>
    </row>
    <row r="68" spans="2:9" x14ac:dyDescent="0.3">
      <c r="B68" s="5" t="s">
        <v>96</v>
      </c>
      <c r="C68" s="5" t="s">
        <v>1043</v>
      </c>
      <c r="D68" s="60">
        <f>AVERAGEIFS('Raw NGCD Costs'!$F$3:$F$207,'Raw NGCD Costs'!$D$3:$D$207,'NGCD Cost Summary'!$B68,'Raw NGCD Costs'!$E$3:$E$207,'NGCD Cost Summary'!$C68)</f>
        <v>1399.33</v>
      </c>
      <c r="E68" s="11">
        <f>AVERAGEIFS('Raw NGCD Costs'!$G$3:$G$207,'Raw NGCD Costs'!$D$3:$D$207,'NGCD Cost Summary'!$B68,'Raw NGCD Costs'!$E$3:$E$207,'NGCD Cost Summary'!$C68)</f>
        <v>9.1999999999999993</v>
      </c>
      <c r="F68" s="11">
        <f>AVERAGEIFS('Raw NGCD Costs'!$H$3:$H$207,'Raw NGCD Costs'!$D$3:$D$207,'NGCD Cost Summary'!$B68,'Raw NGCD Costs'!$E$3:$E$207,'NGCD Cost Summary'!$C68)</f>
        <v>43.612666666666676</v>
      </c>
      <c r="G68" s="11">
        <f>AVERAGEIFS('Raw NGCD Costs'!$I$3:$I$207,'Raw NGCD Costs'!$D$3:$D$207,'NGCD Cost Summary'!$B68,'Raw NGCD Costs'!$E$3:$E$207,'NGCD Cost Summary'!$C68)</f>
        <v>29</v>
      </c>
      <c r="H68" s="11">
        <f>AVERAGEIFS('Raw NGCD Costs'!$J$3:$J$207,'Raw NGCD Costs'!$D$3:$D$207,'NGCD Cost Summary'!$B68,'Raw NGCD Costs'!$E$3:$E$207,'NGCD Cost Summary'!$C68)</f>
        <v>33.5</v>
      </c>
      <c r="I68" s="11" t="str">
        <f>INDEX('Raw NGCD Costs'!$K$3:$K$207,MATCH(CONCATENATE('NGCD Cost Summary'!$B68,'NGCD Cost Summary'!$C68),'Raw NGCD Costs'!$A$3:$A$207,0))</f>
        <v>Yes</v>
      </c>
    </row>
    <row r="69" spans="2:9" x14ac:dyDescent="0.3">
      <c r="B69" s="5" t="s">
        <v>95</v>
      </c>
      <c r="C69" s="5" t="s">
        <v>1045</v>
      </c>
      <c r="D69" s="60">
        <f>AVERAGEIFS('Raw NGCD Costs'!$F$3:$F$207,'Raw NGCD Costs'!$D$3:$D$207,'NGCD Cost Summary'!$B69,'Raw NGCD Costs'!$E$3:$E$207,'NGCD Cost Summary'!$C69)</f>
        <v>1187.6633333333332</v>
      </c>
      <c r="E69" s="11">
        <f>AVERAGEIFS('Raw NGCD Costs'!$G$3:$G$207,'Raw NGCD Costs'!$D$3:$D$207,'NGCD Cost Summary'!$B69,'Raw NGCD Costs'!$E$3:$E$207,'NGCD Cost Summary'!$C69)</f>
        <v>7.3</v>
      </c>
      <c r="F69" s="11">
        <f>AVERAGEIFS('Raw NGCD Costs'!$H$3:$H$207,'Raw NGCD Costs'!$D$3:$D$207,'NGCD Cost Summary'!$B69,'Raw NGCD Costs'!$E$3:$E$207,'NGCD Cost Summary'!$C69)</f>
        <v>45.313333333333333</v>
      </c>
      <c r="G69" s="11">
        <f>AVERAGEIFS('Raw NGCD Costs'!$I$3:$I$207,'Raw NGCD Costs'!$D$3:$D$207,'NGCD Cost Summary'!$B69,'Raw NGCD Costs'!$E$3:$E$207,'NGCD Cost Summary'!$C69)</f>
        <v>27</v>
      </c>
      <c r="H69" s="11">
        <f>AVERAGEIFS('Raw NGCD Costs'!$J$3:$J$207,'Raw NGCD Costs'!$D$3:$D$207,'NGCD Cost Summary'!$B69,'Raw NGCD Costs'!$E$3:$E$207,'NGCD Cost Summary'!$C69)</f>
        <v>28.646666666666665</v>
      </c>
      <c r="I69" s="11" t="str">
        <f>INDEX('Raw NGCD Costs'!$K$3:$K$207,MATCH(CONCATENATE('NGCD Cost Summary'!$B69,'NGCD Cost Summary'!$C69),'Raw NGCD Costs'!$A$3:$A$207,0))</f>
        <v>Yes</v>
      </c>
    </row>
    <row r="70" spans="2:9" x14ac:dyDescent="0.3">
      <c r="B70" s="5" t="s">
        <v>96</v>
      </c>
      <c r="C70" s="5" t="s">
        <v>1047</v>
      </c>
      <c r="D70" s="60">
        <f>AVERAGEIFS('Raw NGCD Costs'!$F$3:$F$207,'Raw NGCD Costs'!$D$3:$D$207,'NGCD Cost Summary'!$B70,'Raw NGCD Costs'!$E$3:$E$207,'NGCD Cost Summary'!$C70)</f>
        <v>999</v>
      </c>
      <c r="E70" s="11">
        <f>AVERAGEIFS('Raw NGCD Costs'!$G$3:$G$207,'Raw NGCD Costs'!$D$3:$D$207,'NGCD Cost Summary'!$B70,'Raw NGCD Costs'!$E$3:$E$207,'NGCD Cost Summary'!$C70)</f>
        <v>7.3</v>
      </c>
      <c r="F70" s="11">
        <f>AVERAGEIFS('Raw NGCD Costs'!$H$3:$H$207,'Raw NGCD Costs'!$D$3:$D$207,'NGCD Cost Summary'!$B70,'Raw NGCD Costs'!$E$3:$E$207,'NGCD Cost Summary'!$C70)</f>
        <v>38</v>
      </c>
      <c r="G70" s="11">
        <f>AVERAGEIFS('Raw NGCD Costs'!$I$3:$I$207,'Raw NGCD Costs'!$D$3:$D$207,'NGCD Cost Summary'!$B70,'Raw NGCD Costs'!$E$3:$E$207,'NGCD Cost Summary'!$C70)</f>
        <v>27</v>
      </c>
      <c r="H70" s="11">
        <f>AVERAGEIFS('Raw NGCD Costs'!$J$3:$J$207,'Raw NGCD Costs'!$D$3:$D$207,'NGCD Cost Summary'!$B70,'Raw NGCD Costs'!$E$3:$E$207,'NGCD Cost Summary'!$C70)</f>
        <v>30.75</v>
      </c>
      <c r="I70" s="11" t="str">
        <f>INDEX('Raw NGCD Costs'!$K$3:$K$207,MATCH(CONCATENATE('NGCD Cost Summary'!$B70,'NGCD Cost Summary'!$C70),'Raw NGCD Costs'!$A$3:$A$207,0))</f>
        <v>Yes</v>
      </c>
    </row>
    <row r="71" spans="2:9" x14ac:dyDescent="0.3">
      <c r="B71" s="5" t="s">
        <v>15</v>
      </c>
      <c r="C71" s="5" t="s">
        <v>1050</v>
      </c>
      <c r="D71" s="60">
        <f>AVERAGEIFS('Raw NGCD Costs'!$F$3:$F$207,'Raw NGCD Costs'!$D$3:$D$207,'NGCD Cost Summary'!$B71,'Raw NGCD Costs'!$E$3:$E$207,'NGCD Cost Summary'!$C71)</f>
        <v>999</v>
      </c>
      <c r="E71" s="11">
        <f>AVERAGEIFS('Raw NGCD Costs'!$G$3:$G$207,'Raw NGCD Costs'!$D$3:$D$207,'NGCD Cost Summary'!$B71,'Raw NGCD Costs'!$E$3:$E$207,'NGCD Cost Summary'!$C71)</f>
        <v>7.4</v>
      </c>
      <c r="F71" s="11">
        <f>AVERAGEIFS('Raw NGCD Costs'!$H$3:$H$207,'Raw NGCD Costs'!$D$3:$D$207,'NGCD Cost Summary'!$B71,'Raw NGCD Costs'!$E$3:$E$207,'NGCD Cost Summary'!$C71)</f>
        <v>38</v>
      </c>
      <c r="G71" s="11">
        <f>AVERAGEIFS('Raw NGCD Costs'!$I$3:$I$207,'Raw NGCD Costs'!$D$3:$D$207,'NGCD Cost Summary'!$B71,'Raw NGCD Costs'!$E$3:$E$207,'NGCD Cost Summary'!$C71)</f>
        <v>27</v>
      </c>
      <c r="H71" s="11">
        <f>AVERAGEIFS('Raw NGCD Costs'!$J$3:$J$207,'Raw NGCD Costs'!$D$3:$D$207,'NGCD Cost Summary'!$B71,'Raw NGCD Costs'!$E$3:$E$207,'NGCD Cost Summary'!$C71)</f>
        <v>31</v>
      </c>
      <c r="I71" s="11" t="str">
        <f>INDEX('Raw NGCD Costs'!$K$3:$K$207,MATCH(CONCATENATE('NGCD Cost Summary'!$B71,'NGCD Cost Summary'!$C71),'Raw NGCD Costs'!$A$3:$A$207,0))</f>
        <v>Yes</v>
      </c>
    </row>
    <row r="72" spans="2:9" x14ac:dyDescent="0.3">
      <c r="B72" s="5" t="s">
        <v>14</v>
      </c>
      <c r="C72" s="5" t="s">
        <v>1054</v>
      </c>
      <c r="D72" s="60">
        <f>AVERAGEIFS('Raw NGCD Costs'!$F$3:$F$207,'Raw NGCD Costs'!$D$3:$D$207,'NGCD Cost Summary'!$B72,'Raw NGCD Costs'!$E$3:$E$207,'NGCD Cost Summary'!$C72)</f>
        <v>1299</v>
      </c>
      <c r="E72" s="11">
        <f>AVERAGEIFS('Raw NGCD Costs'!$G$3:$G$207,'Raw NGCD Costs'!$D$3:$D$207,'NGCD Cost Summary'!$B72,'Raw NGCD Costs'!$E$3:$E$207,'NGCD Cost Summary'!$C72)</f>
        <v>7.4</v>
      </c>
      <c r="F72" s="11">
        <f>AVERAGEIFS('Raw NGCD Costs'!$H$3:$H$207,'Raw NGCD Costs'!$D$3:$D$207,'NGCD Cost Summary'!$B72,'Raw NGCD Costs'!$E$3:$E$207,'NGCD Cost Summary'!$C72)</f>
        <v>44</v>
      </c>
      <c r="G72" s="11">
        <f>AVERAGEIFS('Raw NGCD Costs'!$I$3:$I$207,'Raw NGCD Costs'!$D$3:$D$207,'NGCD Cost Summary'!$B72,'Raw NGCD Costs'!$E$3:$E$207,'NGCD Cost Summary'!$C72)</f>
        <v>27</v>
      </c>
      <c r="H72" s="11">
        <f>AVERAGEIFS('Raw NGCD Costs'!$J$3:$J$207,'Raw NGCD Costs'!$D$3:$D$207,'NGCD Cost Summary'!$B72,'Raw NGCD Costs'!$E$3:$E$207,'NGCD Cost Summary'!$C72)</f>
        <v>30.25</v>
      </c>
      <c r="I72" s="11" t="str">
        <f>INDEX('Raw NGCD Costs'!$K$3:$K$207,MATCH(CONCATENATE('NGCD Cost Summary'!$B72,'NGCD Cost Summary'!$C72),'Raw NGCD Costs'!$A$3:$A$207,0))</f>
        <v>Yes</v>
      </c>
    </row>
    <row r="73" spans="2:9" x14ac:dyDescent="0.3">
      <c r="B73" s="5" t="s">
        <v>95</v>
      </c>
      <c r="C73" s="5" t="s">
        <v>1057</v>
      </c>
      <c r="D73" s="60">
        <f>AVERAGEIFS('Raw NGCD Costs'!$F$3:$F$207,'Raw NGCD Costs'!$D$3:$D$207,'NGCD Cost Summary'!$B73,'Raw NGCD Costs'!$E$3:$E$207,'NGCD Cost Summary'!$C73)</f>
        <v>949</v>
      </c>
      <c r="E73" s="11">
        <f>AVERAGEIFS('Raw NGCD Costs'!$G$3:$G$207,'Raw NGCD Costs'!$D$3:$D$207,'NGCD Cost Summary'!$B73,'Raw NGCD Costs'!$E$3:$E$207,'NGCD Cost Summary'!$C73)</f>
        <v>7.4</v>
      </c>
      <c r="F73" s="11">
        <f>AVERAGEIFS('Raw NGCD Costs'!$H$3:$H$207,'Raw NGCD Costs'!$D$3:$D$207,'NGCD Cost Summary'!$B73,'Raw NGCD Costs'!$E$3:$E$207,'NGCD Cost Summary'!$C73)</f>
        <v>38</v>
      </c>
      <c r="G73" s="11">
        <f>AVERAGEIFS('Raw NGCD Costs'!$I$3:$I$207,'Raw NGCD Costs'!$D$3:$D$207,'NGCD Cost Summary'!$B73,'Raw NGCD Costs'!$E$3:$E$207,'NGCD Cost Summary'!$C73)</f>
        <v>27</v>
      </c>
      <c r="H73" s="11">
        <f>AVERAGEIFS('Raw NGCD Costs'!$J$3:$J$207,'Raw NGCD Costs'!$D$3:$D$207,'NGCD Cost Summary'!$B73,'Raw NGCD Costs'!$E$3:$E$207,'NGCD Cost Summary'!$C73)</f>
        <v>30</v>
      </c>
      <c r="I73" s="11" t="str">
        <f>INDEX('Raw NGCD Costs'!$K$3:$K$207,MATCH(CONCATENATE('NGCD Cost Summary'!$B73,'NGCD Cost Summary'!$C73),'Raw NGCD Costs'!$A$3:$A$207,0))</f>
        <v>Yes</v>
      </c>
    </row>
    <row r="74" spans="2:9" x14ac:dyDescent="0.3">
      <c r="B74" s="5" t="s">
        <v>14</v>
      </c>
      <c r="C74" s="5" t="s">
        <v>1059</v>
      </c>
      <c r="D74" s="60">
        <f>AVERAGEIFS('Raw NGCD Costs'!$F$3:$F$207,'Raw NGCD Costs'!$D$3:$D$207,'NGCD Cost Summary'!$B74,'Raw NGCD Costs'!$E$3:$E$207,'NGCD Cost Summary'!$C74)</f>
        <v>781</v>
      </c>
      <c r="E74" s="11">
        <f>AVERAGEIFS('Raw NGCD Costs'!$G$3:$G$207,'Raw NGCD Costs'!$D$3:$D$207,'NGCD Cost Summary'!$B74,'Raw NGCD Costs'!$E$3:$E$207,'NGCD Cost Summary'!$C74)</f>
        <v>7.4</v>
      </c>
      <c r="F74" s="11">
        <f>AVERAGEIFS('Raw NGCD Costs'!$H$3:$H$207,'Raw NGCD Costs'!$D$3:$D$207,'NGCD Cost Summary'!$B74,'Raw NGCD Costs'!$E$3:$E$207,'NGCD Cost Summary'!$C74)</f>
        <v>44.581249999999997</v>
      </c>
      <c r="G74" s="11">
        <f>AVERAGEIFS('Raw NGCD Costs'!$I$3:$I$207,'Raw NGCD Costs'!$D$3:$D$207,'NGCD Cost Summary'!$B74,'Raw NGCD Costs'!$E$3:$E$207,'NGCD Cost Summary'!$C74)</f>
        <v>27</v>
      </c>
      <c r="H74" s="11">
        <f>AVERAGEIFS('Raw NGCD Costs'!$J$3:$J$207,'Raw NGCD Costs'!$D$3:$D$207,'NGCD Cost Summary'!$B74,'Raw NGCD Costs'!$E$3:$E$207,'NGCD Cost Summary'!$C74)</f>
        <v>31.725000000000001</v>
      </c>
      <c r="I74" s="11" t="str">
        <f>INDEX('Raw NGCD Costs'!$K$3:$K$207,MATCH(CONCATENATE('NGCD Cost Summary'!$B74,'NGCD Cost Summary'!$C74),'Raw NGCD Costs'!$A$3:$A$207,0))</f>
        <v>No</v>
      </c>
    </row>
    <row r="75" spans="2:9" x14ac:dyDescent="0.3">
      <c r="B75" s="5" t="s">
        <v>96</v>
      </c>
      <c r="C75" s="5" t="s">
        <v>1063</v>
      </c>
      <c r="D75" s="60">
        <f>AVERAGEIFS('Raw NGCD Costs'!$F$3:$F$207,'Raw NGCD Costs'!$D$3:$D$207,'NGCD Cost Summary'!$B75,'Raw NGCD Costs'!$E$3:$E$207,'NGCD Cost Summary'!$C75)</f>
        <v>1199</v>
      </c>
      <c r="E75" s="11">
        <f>AVERAGEIFS('Raw NGCD Costs'!$G$3:$G$207,'Raw NGCD Costs'!$D$3:$D$207,'NGCD Cost Summary'!$B75,'Raw NGCD Costs'!$E$3:$E$207,'NGCD Cost Summary'!$C75)</f>
        <v>7.3</v>
      </c>
      <c r="F75" s="11">
        <f>AVERAGEIFS('Raw NGCD Costs'!$H$3:$H$207,'Raw NGCD Costs'!$D$3:$D$207,'NGCD Cost Summary'!$B75,'Raw NGCD Costs'!$E$3:$E$207,'NGCD Cost Summary'!$C75)</f>
        <v>38</v>
      </c>
      <c r="G75" s="11">
        <f>AVERAGEIFS('Raw NGCD Costs'!$I$3:$I$207,'Raw NGCD Costs'!$D$3:$D$207,'NGCD Cost Summary'!$B75,'Raw NGCD Costs'!$E$3:$E$207,'NGCD Cost Summary'!$C75)</f>
        <v>27</v>
      </c>
      <c r="H75" s="11">
        <f>AVERAGEIFS('Raw NGCD Costs'!$J$3:$J$207,'Raw NGCD Costs'!$D$3:$D$207,'NGCD Cost Summary'!$B75,'Raw NGCD Costs'!$E$3:$E$207,'NGCD Cost Summary'!$C75)</f>
        <v>30.75</v>
      </c>
      <c r="I75" s="11" t="str">
        <f>INDEX('Raw NGCD Costs'!$K$3:$K$207,MATCH(CONCATENATE('NGCD Cost Summary'!$B75,'NGCD Cost Summary'!$C75),'Raw NGCD Costs'!$A$3:$A$207,0))</f>
        <v>Yes</v>
      </c>
    </row>
    <row r="76" spans="2:9" x14ac:dyDescent="0.3">
      <c r="B76" s="5" t="s">
        <v>95</v>
      </c>
      <c r="C76" s="5" t="s">
        <v>1065</v>
      </c>
      <c r="D76" s="60">
        <f>AVERAGEIFS('Raw NGCD Costs'!$F$3:$F$207,'Raw NGCD Costs'!$D$3:$D$207,'NGCD Cost Summary'!$B76,'Raw NGCD Costs'!$E$3:$E$207,'NGCD Cost Summary'!$C76)</f>
        <v>2099</v>
      </c>
      <c r="E76" s="11">
        <f>AVERAGEIFS('Raw NGCD Costs'!$G$3:$G$207,'Raw NGCD Costs'!$D$3:$D$207,'NGCD Cost Summary'!$B76,'Raw NGCD Costs'!$E$3:$E$207,'NGCD Cost Summary'!$C76)</f>
        <v>9</v>
      </c>
      <c r="F76" s="11">
        <f>AVERAGEIFS('Raw NGCD Costs'!$H$3:$H$207,'Raw NGCD Costs'!$D$3:$D$207,'NGCD Cost Summary'!$B76,'Raw NGCD Costs'!$E$3:$E$207,'NGCD Cost Summary'!$C76)</f>
        <v>40</v>
      </c>
      <c r="G76" s="11">
        <f>AVERAGEIFS('Raw NGCD Costs'!$I$3:$I$207,'Raw NGCD Costs'!$D$3:$D$207,'NGCD Cost Summary'!$B76,'Raw NGCD Costs'!$E$3:$E$207,'NGCD Cost Summary'!$C76)</f>
        <v>29</v>
      </c>
      <c r="H76" s="11">
        <f>AVERAGEIFS('Raw NGCD Costs'!$J$3:$J$207,'Raw NGCD Costs'!$D$3:$D$207,'NGCD Cost Summary'!$B76,'Raw NGCD Costs'!$E$3:$E$207,'NGCD Cost Summary'!$C76)</f>
        <v>33</v>
      </c>
      <c r="I76" s="11" t="str">
        <f>INDEX('Raw NGCD Costs'!$K$3:$K$207,MATCH(CONCATENATE('NGCD Cost Summary'!$B76,'NGCD Cost Summary'!$C76),'Raw NGCD Costs'!$A$3:$A$207,0))</f>
        <v>No</v>
      </c>
    </row>
    <row r="77" spans="2:9" x14ac:dyDescent="0.3">
      <c r="B77" s="5" t="s">
        <v>92</v>
      </c>
      <c r="C77" s="5" t="s">
        <v>1071</v>
      </c>
      <c r="D77" s="60">
        <f>AVERAGEIFS('Raw NGCD Costs'!$F$3:$F$207,'Raw NGCD Costs'!$D$3:$D$207,'NGCD Cost Summary'!$B77,'Raw NGCD Costs'!$E$3:$E$207,'NGCD Cost Summary'!$C77)</f>
        <v>1099</v>
      </c>
      <c r="E77" s="11">
        <f>AVERAGEIFS('Raw NGCD Costs'!$G$3:$G$207,'Raw NGCD Costs'!$D$3:$D$207,'NGCD Cost Summary'!$B77,'Raw NGCD Costs'!$E$3:$E$207,'NGCD Cost Summary'!$C77)</f>
        <v>7.4</v>
      </c>
      <c r="F77" s="11">
        <f>AVERAGEIFS('Raw NGCD Costs'!$H$3:$H$207,'Raw NGCD Costs'!$D$3:$D$207,'NGCD Cost Summary'!$B77,'Raw NGCD Costs'!$E$3:$E$207,'NGCD Cost Summary'!$C77)</f>
        <v>48</v>
      </c>
      <c r="G77" s="11">
        <f>AVERAGEIFS('Raw NGCD Costs'!$I$3:$I$207,'Raw NGCD Costs'!$D$3:$D$207,'NGCD Cost Summary'!$B77,'Raw NGCD Costs'!$E$3:$E$207,'NGCD Cost Summary'!$C77)</f>
        <v>27</v>
      </c>
      <c r="H77" s="11">
        <f>AVERAGEIFS('Raw NGCD Costs'!$J$3:$J$207,'Raw NGCD Costs'!$D$3:$D$207,'NGCD Cost Summary'!$B77,'Raw NGCD Costs'!$E$3:$E$207,'NGCD Cost Summary'!$C77)</f>
        <v>30.5</v>
      </c>
      <c r="I77" s="11" t="str">
        <f>INDEX('Raw NGCD Costs'!$K$3:$K$207,MATCH(CONCATENATE('NGCD Cost Summary'!$B77,'NGCD Cost Summary'!$C77),'Raw NGCD Costs'!$A$3:$A$207,0))</f>
        <v>Yes</v>
      </c>
    </row>
    <row r="78" spans="2:9" x14ac:dyDescent="0.3">
      <c r="B78" s="5" t="s">
        <v>92</v>
      </c>
      <c r="C78" s="5" t="s">
        <v>1075</v>
      </c>
      <c r="D78" s="60">
        <f>AVERAGEIFS('Raw NGCD Costs'!$F$3:$F$207,'Raw NGCD Costs'!$D$3:$D$207,'NGCD Cost Summary'!$B78,'Raw NGCD Costs'!$E$3:$E$207,'NGCD Cost Summary'!$C78)</f>
        <v>1034</v>
      </c>
      <c r="E78" s="11">
        <f>AVERAGEIFS('Raw NGCD Costs'!$G$3:$G$207,'Raw NGCD Costs'!$D$3:$D$207,'NGCD Cost Summary'!$B78,'Raw NGCD Costs'!$E$3:$E$207,'NGCD Cost Summary'!$C78)</f>
        <v>7.4</v>
      </c>
      <c r="F78" s="11">
        <f>AVERAGEIFS('Raw NGCD Costs'!$H$3:$H$207,'Raw NGCD Costs'!$D$3:$D$207,'NGCD Cost Summary'!$B78,'Raw NGCD Costs'!$E$3:$E$207,'NGCD Cost Summary'!$C78)</f>
        <v>48</v>
      </c>
      <c r="G78" s="11">
        <f>AVERAGEIFS('Raw NGCD Costs'!$I$3:$I$207,'Raw NGCD Costs'!$D$3:$D$207,'NGCD Cost Summary'!$B78,'Raw NGCD Costs'!$E$3:$E$207,'NGCD Cost Summary'!$C78)</f>
        <v>27</v>
      </c>
      <c r="H78" s="11">
        <f>AVERAGEIFS('Raw NGCD Costs'!$J$3:$J$207,'Raw NGCD Costs'!$D$3:$D$207,'NGCD Cost Summary'!$B78,'Raw NGCD Costs'!$E$3:$E$207,'NGCD Cost Summary'!$C78)</f>
        <v>30.5</v>
      </c>
      <c r="I78" s="11" t="str">
        <f>INDEX('Raw NGCD Costs'!$K$3:$K$207,MATCH(CONCATENATE('NGCD Cost Summary'!$B78,'NGCD Cost Summary'!$C78),'Raw NGCD Costs'!$A$3:$A$207,0))</f>
        <v>Yes</v>
      </c>
    </row>
    <row r="79" spans="2:9" x14ac:dyDescent="0.3">
      <c r="B79" s="5" t="s">
        <v>92</v>
      </c>
      <c r="C79" s="5" t="s">
        <v>1080</v>
      </c>
      <c r="D79" s="60">
        <f>AVERAGEIFS('Raw NGCD Costs'!$F$3:$F$207,'Raw NGCD Costs'!$D$3:$D$207,'NGCD Cost Summary'!$B79,'Raw NGCD Costs'!$E$3:$E$207,'NGCD Cost Summary'!$C79)</f>
        <v>1499</v>
      </c>
      <c r="E79" s="11">
        <f>AVERAGEIFS('Raw NGCD Costs'!$G$3:$G$207,'Raw NGCD Costs'!$D$3:$D$207,'NGCD Cost Summary'!$B79,'Raw NGCD Costs'!$E$3:$E$207,'NGCD Cost Summary'!$C79)</f>
        <v>8.3000000000000007</v>
      </c>
      <c r="F79" s="11">
        <f>AVERAGEIFS('Raw NGCD Costs'!$H$3:$H$207,'Raw NGCD Costs'!$D$3:$D$207,'NGCD Cost Summary'!$B79,'Raw NGCD Costs'!$E$3:$E$207,'NGCD Cost Summary'!$C79)</f>
        <v>47</v>
      </c>
      <c r="G79" s="11">
        <f>AVERAGEIFS('Raw NGCD Costs'!$I$3:$I$207,'Raw NGCD Costs'!$D$3:$D$207,'NGCD Cost Summary'!$B79,'Raw NGCD Costs'!$E$3:$E$207,'NGCD Cost Summary'!$C79)</f>
        <v>28</v>
      </c>
      <c r="H79" s="11">
        <f>AVERAGEIFS('Raw NGCD Costs'!$J$3:$J$207,'Raw NGCD Costs'!$D$3:$D$207,'NGCD Cost Summary'!$B79,'Raw NGCD Costs'!$E$3:$E$207,'NGCD Cost Summary'!$C79)</f>
        <v>34</v>
      </c>
      <c r="I79" s="11" t="str">
        <f>INDEX('Raw NGCD Costs'!$K$3:$K$207,MATCH(CONCATENATE('NGCD Cost Summary'!$B79,'NGCD Cost Summary'!$C79),'Raw NGCD Costs'!$A$3:$A$207,0))</f>
        <v>Yes</v>
      </c>
    </row>
    <row r="80" spans="2:9" x14ac:dyDescent="0.3">
      <c r="B80" s="5" t="s">
        <v>94</v>
      </c>
      <c r="C80" s="5" t="s">
        <v>1085</v>
      </c>
      <c r="D80" s="60">
        <f>AVERAGEIFS('Raw NGCD Costs'!$F$3:$F$207,'Raw NGCD Costs'!$D$3:$D$207,'NGCD Cost Summary'!$B80,'Raw NGCD Costs'!$E$3:$E$207,'NGCD Cost Summary'!$C80)</f>
        <v>1098</v>
      </c>
      <c r="E80" s="11">
        <f>AVERAGEIFS('Raw NGCD Costs'!$G$3:$G$207,'Raw NGCD Costs'!$D$3:$D$207,'NGCD Cost Summary'!$B80,'Raw NGCD Costs'!$E$3:$E$207,'NGCD Cost Summary'!$C80)</f>
        <v>8</v>
      </c>
      <c r="F80" s="11">
        <f>AVERAGEIFS('Raw NGCD Costs'!$H$3:$H$207,'Raw NGCD Costs'!$D$3:$D$207,'NGCD Cost Summary'!$B80,'Raw NGCD Costs'!$E$3:$E$207,'NGCD Cost Summary'!$C80)</f>
        <v>38.5</v>
      </c>
      <c r="G80" s="11">
        <f>AVERAGEIFS('Raw NGCD Costs'!$I$3:$I$207,'Raw NGCD Costs'!$D$3:$D$207,'NGCD Cost Summary'!$B80,'Raw NGCD Costs'!$E$3:$E$207,'NGCD Cost Summary'!$C80)</f>
        <v>27</v>
      </c>
      <c r="H80" s="11">
        <f>AVERAGEIFS('Raw NGCD Costs'!$J$3:$J$207,'Raw NGCD Costs'!$D$3:$D$207,'NGCD Cost Summary'!$B80,'Raw NGCD Costs'!$E$3:$E$207,'NGCD Cost Summary'!$C80)</f>
        <v>31.5</v>
      </c>
      <c r="I80" s="11" t="str">
        <f>INDEX('Raw NGCD Costs'!$K$3:$K$207,MATCH(CONCATENATE('NGCD Cost Summary'!$B80,'NGCD Cost Summary'!$C80),'Raw NGCD Costs'!$A$3:$A$207,0))</f>
        <v>Yes</v>
      </c>
    </row>
    <row r="81" spans="2:9" x14ac:dyDescent="0.3">
      <c r="B81" s="5" t="s">
        <v>92</v>
      </c>
      <c r="C81" s="5" t="s">
        <v>1087</v>
      </c>
      <c r="D81" s="60">
        <f>AVERAGEIFS('Raw NGCD Costs'!$F$3:$F$207,'Raw NGCD Costs'!$D$3:$D$207,'NGCD Cost Summary'!$B81,'Raw NGCD Costs'!$E$3:$E$207,'NGCD Cost Summary'!$C81)</f>
        <v>663</v>
      </c>
      <c r="E81" s="11">
        <f>AVERAGEIFS('Raw NGCD Costs'!$G$3:$G$207,'Raw NGCD Costs'!$D$3:$D$207,'NGCD Cost Summary'!$B81,'Raw NGCD Costs'!$E$3:$E$207,'NGCD Cost Summary'!$C81)</f>
        <v>7.2</v>
      </c>
      <c r="F81" s="11">
        <f>AVERAGEIFS('Raw NGCD Costs'!$H$3:$H$207,'Raw NGCD Costs'!$D$3:$D$207,'NGCD Cost Summary'!$B81,'Raw NGCD Costs'!$E$3:$E$207,'NGCD Cost Summary'!$C81)</f>
        <v>44</v>
      </c>
      <c r="G81" s="11">
        <f>AVERAGEIFS('Raw NGCD Costs'!$I$3:$I$207,'Raw NGCD Costs'!$D$3:$D$207,'NGCD Cost Summary'!$B81,'Raw NGCD Costs'!$E$3:$E$207,'NGCD Cost Summary'!$C81)</f>
        <v>27</v>
      </c>
      <c r="H81" s="11">
        <f>AVERAGEIFS('Raw NGCD Costs'!$J$3:$J$207,'Raw NGCD Costs'!$D$3:$D$207,'NGCD Cost Summary'!$B81,'Raw NGCD Costs'!$E$3:$E$207,'NGCD Cost Summary'!$C81)</f>
        <v>29.5</v>
      </c>
      <c r="I81" s="11" t="str">
        <f>INDEX('Raw NGCD Costs'!$K$3:$K$207,MATCH(CONCATENATE('NGCD Cost Summary'!$B81,'NGCD Cost Summary'!$C81),'Raw NGCD Costs'!$A$3:$A$207,0))</f>
        <v>No</v>
      </c>
    </row>
    <row r="82" spans="2:9" x14ac:dyDescent="0.3">
      <c r="B82" s="5" t="s">
        <v>14</v>
      </c>
      <c r="C82" s="5" t="s">
        <v>1090</v>
      </c>
      <c r="D82" s="60">
        <f>AVERAGEIFS('Raw NGCD Costs'!$F$3:$F$207,'Raw NGCD Costs'!$D$3:$D$207,'NGCD Cost Summary'!$B82,'Raw NGCD Costs'!$E$3:$E$207,'NGCD Cost Summary'!$C82)</f>
        <v>878</v>
      </c>
      <c r="E82" s="11">
        <f>AVERAGEIFS('Raw NGCD Costs'!$G$3:$G$207,'Raw NGCD Costs'!$D$3:$D$207,'NGCD Cost Summary'!$B82,'Raw NGCD Costs'!$E$3:$E$207,'NGCD Cost Summary'!$C82)</f>
        <v>7.5</v>
      </c>
      <c r="F82" s="11">
        <f>AVERAGEIFS('Raw NGCD Costs'!$H$3:$H$207,'Raw NGCD Costs'!$D$3:$D$207,'NGCD Cost Summary'!$B82,'Raw NGCD Costs'!$E$3:$E$207,'NGCD Cost Summary'!$C82)</f>
        <v>38.375</v>
      </c>
      <c r="G82" s="11">
        <f>AVERAGEIFS('Raw NGCD Costs'!$I$3:$I$207,'Raw NGCD Costs'!$D$3:$D$207,'NGCD Cost Summary'!$B82,'Raw NGCD Costs'!$E$3:$E$207,'NGCD Cost Summary'!$C82)</f>
        <v>27</v>
      </c>
      <c r="H82" s="11">
        <f>AVERAGEIFS('Raw NGCD Costs'!$J$3:$J$207,'Raw NGCD Costs'!$D$3:$D$207,'NGCD Cost Summary'!$B82,'Raw NGCD Costs'!$E$3:$E$207,'NGCD Cost Summary'!$C82)</f>
        <v>31.5</v>
      </c>
      <c r="I82" s="11" t="str">
        <f>INDEX('Raw NGCD Costs'!$K$3:$K$207,MATCH(CONCATENATE('NGCD Cost Summary'!$B82,'NGCD Cost Summary'!$C82),'Raw NGCD Costs'!$A$3:$A$207,0))</f>
        <v>Yes</v>
      </c>
    </row>
    <row r="83" spans="2:9" x14ac:dyDescent="0.3">
      <c r="B83" s="5" t="s">
        <v>15</v>
      </c>
      <c r="C83" s="5" t="s">
        <v>1092</v>
      </c>
      <c r="D83" s="60">
        <f>AVERAGEIFS('Raw NGCD Costs'!$F$3:$F$207,'Raw NGCD Costs'!$D$3:$D$207,'NGCD Cost Summary'!$B83,'Raw NGCD Costs'!$E$3:$E$207,'NGCD Cost Summary'!$C83)</f>
        <v>1899</v>
      </c>
      <c r="E83" s="11">
        <f>AVERAGEIFS('Raw NGCD Costs'!$G$3:$G$207,'Raw NGCD Costs'!$D$3:$D$207,'NGCD Cost Summary'!$B83,'Raw NGCD Costs'!$E$3:$E$207,'NGCD Cost Summary'!$C83)</f>
        <v>7.4</v>
      </c>
      <c r="F83" s="11">
        <f>AVERAGEIFS('Raw NGCD Costs'!$H$3:$H$207,'Raw NGCD Costs'!$D$3:$D$207,'NGCD Cost Summary'!$B83,'Raw NGCD Costs'!$E$3:$E$207,'NGCD Cost Summary'!$C83)</f>
        <v>74</v>
      </c>
      <c r="G83" s="11">
        <f>AVERAGEIFS('Raw NGCD Costs'!$I$3:$I$207,'Raw NGCD Costs'!$D$3:$D$207,'NGCD Cost Summary'!$B83,'Raw NGCD Costs'!$E$3:$E$207,'NGCD Cost Summary'!$C83)</f>
        <v>27</v>
      </c>
      <c r="H83" s="11">
        <f>AVERAGEIFS('Raw NGCD Costs'!$J$3:$J$207,'Raw NGCD Costs'!$D$3:$D$207,'NGCD Cost Summary'!$B83,'Raw NGCD Costs'!$E$3:$E$207,'NGCD Cost Summary'!$C83)</f>
        <v>29</v>
      </c>
      <c r="I83" s="11" t="str">
        <f>INDEX('Raw NGCD Costs'!$K$3:$K$207,MATCH(CONCATENATE('NGCD Cost Summary'!$B83,'NGCD Cost Summary'!$C83),'Raw NGCD Costs'!$A$3:$A$207,0))</f>
        <v>No</v>
      </c>
    </row>
    <row r="84" spans="2:9" x14ac:dyDescent="0.3">
      <c r="B84" s="5" t="s">
        <v>14</v>
      </c>
      <c r="C84" s="5" t="s">
        <v>1095</v>
      </c>
      <c r="D84" s="60">
        <f>AVERAGEIFS('Raw NGCD Costs'!$F$3:$F$207,'Raw NGCD Costs'!$D$3:$D$207,'NGCD Cost Summary'!$B84,'Raw NGCD Costs'!$E$3:$E$207,'NGCD Cost Summary'!$C84)</f>
        <v>1258</v>
      </c>
      <c r="E84" s="11">
        <f>AVERAGEIFS('Raw NGCD Costs'!$G$3:$G$207,'Raw NGCD Costs'!$D$3:$D$207,'NGCD Cost Summary'!$B84,'Raw NGCD Costs'!$E$3:$E$207,'NGCD Cost Summary'!$C84)</f>
        <v>7.5</v>
      </c>
      <c r="F84" s="11">
        <f>AVERAGEIFS('Raw NGCD Costs'!$H$3:$H$207,'Raw NGCD Costs'!$D$3:$D$207,'NGCD Cost Summary'!$B84,'Raw NGCD Costs'!$E$3:$E$207,'NGCD Cost Summary'!$C84)</f>
        <v>38</v>
      </c>
      <c r="G84" s="11">
        <f>AVERAGEIFS('Raw NGCD Costs'!$I$3:$I$207,'Raw NGCD Costs'!$D$3:$D$207,'NGCD Cost Summary'!$B84,'Raw NGCD Costs'!$E$3:$E$207,'NGCD Cost Summary'!$C84)</f>
        <v>27</v>
      </c>
      <c r="H84" s="11">
        <f>AVERAGEIFS('Raw NGCD Costs'!$J$3:$J$207,'Raw NGCD Costs'!$D$3:$D$207,'NGCD Cost Summary'!$B84,'Raw NGCD Costs'!$E$3:$E$207,'NGCD Cost Summary'!$C84)</f>
        <v>31.75</v>
      </c>
      <c r="I84" s="11" t="str">
        <f>INDEX('Raw NGCD Costs'!$K$3:$K$207,MATCH(CONCATENATE('NGCD Cost Summary'!$B84,'NGCD Cost Summary'!$C84),'Raw NGCD Costs'!$A$3:$A$207,0))</f>
        <v>Yes</v>
      </c>
    </row>
    <row r="85" spans="2:9" x14ac:dyDescent="0.3">
      <c r="B85" s="5" t="s">
        <v>94</v>
      </c>
      <c r="C85" s="5" t="s">
        <v>1098</v>
      </c>
      <c r="D85" s="60">
        <f>AVERAGEIFS('Raw NGCD Costs'!$F$3:$F$207,'Raw NGCD Costs'!$D$3:$D$207,'NGCD Cost Summary'!$B85,'Raw NGCD Costs'!$E$3:$E$207,'NGCD Cost Summary'!$C85)</f>
        <v>728</v>
      </c>
      <c r="E85" s="11">
        <f>AVERAGEIFS('Raw NGCD Costs'!$G$3:$G$207,'Raw NGCD Costs'!$D$3:$D$207,'NGCD Cost Summary'!$B85,'Raw NGCD Costs'!$E$3:$E$207,'NGCD Cost Summary'!$C85)</f>
        <v>8</v>
      </c>
      <c r="F85" s="11">
        <f>AVERAGEIFS('Raw NGCD Costs'!$H$3:$H$207,'Raw NGCD Costs'!$D$3:$D$207,'NGCD Cost Summary'!$B85,'Raw NGCD Costs'!$E$3:$E$207,'NGCD Cost Summary'!$C85)</f>
        <v>37.5</v>
      </c>
      <c r="G85" s="11">
        <f>AVERAGEIFS('Raw NGCD Costs'!$I$3:$I$207,'Raw NGCD Costs'!$D$3:$D$207,'NGCD Cost Summary'!$B85,'Raw NGCD Costs'!$E$3:$E$207,'NGCD Cost Summary'!$C85)</f>
        <v>27</v>
      </c>
      <c r="H85" s="11">
        <f>AVERAGEIFS('Raw NGCD Costs'!$J$3:$J$207,'Raw NGCD Costs'!$D$3:$D$207,'NGCD Cost Summary'!$B85,'Raw NGCD Costs'!$E$3:$E$207,'NGCD Cost Summary'!$C85)</f>
        <v>31.5</v>
      </c>
      <c r="I85" s="11" t="str">
        <f>INDEX('Raw NGCD Costs'!$K$3:$K$207,MATCH(CONCATENATE('NGCD Cost Summary'!$B85,'NGCD Cost Summary'!$C85),'Raw NGCD Costs'!$A$3:$A$207,0))</f>
        <v>Yes</v>
      </c>
    </row>
    <row r="86" spans="2:9" x14ac:dyDescent="0.3">
      <c r="B86" s="5" t="s">
        <v>99</v>
      </c>
      <c r="C86" s="5" t="s">
        <v>1103</v>
      </c>
      <c r="D86" s="60">
        <f>AVERAGEIFS('Raw NGCD Costs'!$F$3:$F$207,'Raw NGCD Costs'!$D$3:$D$207,'NGCD Cost Summary'!$B86,'Raw NGCD Costs'!$E$3:$E$207,'NGCD Cost Summary'!$C86)</f>
        <v>648</v>
      </c>
      <c r="E86" s="11">
        <f>AVERAGEIFS('Raw NGCD Costs'!$G$3:$G$207,'Raw NGCD Costs'!$D$3:$D$207,'NGCD Cost Summary'!$B86,'Raw NGCD Costs'!$E$3:$E$207,'NGCD Cost Summary'!$C86)</f>
        <v>6.7</v>
      </c>
      <c r="F86" s="11">
        <f>AVERAGEIFS('Raw NGCD Costs'!$H$3:$H$207,'Raw NGCD Costs'!$D$3:$D$207,'NGCD Cost Summary'!$B86,'Raw NGCD Costs'!$E$3:$E$207,'NGCD Cost Summary'!$C86)</f>
        <v>42</v>
      </c>
      <c r="G86" s="11">
        <f>AVERAGEIFS('Raw NGCD Costs'!$I$3:$I$207,'Raw NGCD Costs'!$D$3:$D$207,'NGCD Cost Summary'!$B86,'Raw NGCD Costs'!$E$3:$E$207,'NGCD Cost Summary'!$C86)</f>
        <v>27</v>
      </c>
      <c r="H86" s="11">
        <f>AVERAGEIFS('Raw NGCD Costs'!$J$3:$J$207,'Raw NGCD Costs'!$D$3:$D$207,'NGCD Cost Summary'!$B86,'Raw NGCD Costs'!$E$3:$E$207,'NGCD Cost Summary'!$C86)</f>
        <v>30</v>
      </c>
      <c r="I86" s="11" t="str">
        <f>INDEX('Raw NGCD Costs'!$K$3:$K$207,MATCH(CONCATENATE('NGCD Cost Summary'!$B86,'NGCD Cost Summary'!$C86),'Raw NGCD Costs'!$A$3:$A$207,0))</f>
        <v>No</v>
      </c>
    </row>
    <row r="87" spans="2:9" x14ac:dyDescent="0.3">
      <c r="B87" s="5" t="s">
        <v>15</v>
      </c>
      <c r="C87" s="5" t="s">
        <v>1105</v>
      </c>
      <c r="D87" s="60">
        <f>AVERAGEIFS('Raw NGCD Costs'!$F$3:$F$207,'Raw NGCD Costs'!$D$3:$D$207,'NGCD Cost Summary'!$B87,'Raw NGCD Costs'!$E$3:$E$207,'NGCD Cost Summary'!$C87)</f>
        <v>663.5</v>
      </c>
      <c r="E87" s="11">
        <f>AVERAGEIFS('Raw NGCD Costs'!$G$3:$G$207,'Raw NGCD Costs'!$D$3:$D$207,'NGCD Cost Summary'!$B87,'Raw NGCD Costs'!$E$3:$E$207,'NGCD Cost Summary'!$C87)</f>
        <v>7</v>
      </c>
      <c r="F87" s="11">
        <f>AVERAGEIFS('Raw NGCD Costs'!$H$3:$H$207,'Raw NGCD Costs'!$D$3:$D$207,'NGCD Cost Summary'!$B87,'Raw NGCD Costs'!$E$3:$E$207,'NGCD Cost Summary'!$C87)</f>
        <v>38</v>
      </c>
      <c r="G87" s="11">
        <f>AVERAGEIFS('Raw NGCD Costs'!$I$3:$I$207,'Raw NGCD Costs'!$D$3:$D$207,'NGCD Cost Summary'!$B87,'Raw NGCD Costs'!$E$3:$E$207,'NGCD Cost Summary'!$C87)</f>
        <v>29</v>
      </c>
      <c r="H87" s="11">
        <f>AVERAGEIFS('Raw NGCD Costs'!$J$3:$J$207,'Raw NGCD Costs'!$D$3:$D$207,'NGCD Cost Summary'!$B87,'Raw NGCD Costs'!$E$3:$E$207,'NGCD Cost Summary'!$C87)</f>
        <v>28.25</v>
      </c>
      <c r="I87" s="11" t="str">
        <f>INDEX('Raw NGCD Costs'!$K$3:$K$207,MATCH(CONCATENATE('NGCD Cost Summary'!$B87,'NGCD Cost Summary'!$C87),'Raw NGCD Costs'!$A$3:$A$207,0))</f>
        <v>No</v>
      </c>
    </row>
    <row r="88" spans="2:9" x14ac:dyDescent="0.3">
      <c r="B88" s="5" t="s">
        <v>92</v>
      </c>
      <c r="C88" s="5" t="s">
        <v>1107</v>
      </c>
      <c r="D88" s="60">
        <f>AVERAGEIFS('Raw NGCD Costs'!$F$3:$F$207,'Raw NGCD Costs'!$D$3:$D$207,'NGCD Cost Summary'!$B88,'Raw NGCD Costs'!$E$3:$E$207,'NGCD Cost Summary'!$C88)</f>
        <v>779</v>
      </c>
      <c r="E88" s="11">
        <f>AVERAGEIFS('Raw NGCD Costs'!$G$3:$G$207,'Raw NGCD Costs'!$D$3:$D$207,'NGCD Cost Summary'!$B88,'Raw NGCD Costs'!$E$3:$E$207,'NGCD Cost Summary'!$C88)</f>
        <v>6.2</v>
      </c>
      <c r="F88" s="11">
        <f>AVERAGEIFS('Raw NGCD Costs'!$H$3:$H$207,'Raw NGCD Costs'!$D$3:$D$207,'NGCD Cost Summary'!$B88,'Raw NGCD Costs'!$E$3:$E$207,'NGCD Cost Summary'!$C88)</f>
        <v>44</v>
      </c>
      <c r="G88" s="11">
        <f>AVERAGEIFS('Raw NGCD Costs'!$I$3:$I$207,'Raw NGCD Costs'!$D$3:$D$207,'NGCD Cost Summary'!$B88,'Raw NGCD Costs'!$E$3:$E$207,'NGCD Cost Summary'!$C88)</f>
        <v>27</v>
      </c>
      <c r="H88" s="11">
        <f>AVERAGEIFS('Raw NGCD Costs'!$J$3:$J$207,'Raw NGCD Costs'!$D$3:$D$207,'NGCD Cost Summary'!$B88,'Raw NGCD Costs'!$E$3:$E$207,'NGCD Cost Summary'!$C88)</f>
        <v>26.375</v>
      </c>
      <c r="I88" s="11" t="str">
        <f>INDEX('Raw NGCD Costs'!$K$3:$K$207,MATCH(CONCATENATE('NGCD Cost Summary'!$B88,'NGCD Cost Summary'!$C88),'Raw NGCD Costs'!$A$3:$A$207,0))</f>
        <v>No</v>
      </c>
    </row>
    <row r="89" spans="2:9" x14ac:dyDescent="0.3">
      <c r="B89" s="5" t="s">
        <v>15</v>
      </c>
      <c r="C89" s="5" t="s">
        <v>1109</v>
      </c>
      <c r="D89" s="60">
        <f>AVERAGEIFS('Raw NGCD Costs'!$F$3:$F$207,'Raw NGCD Costs'!$D$3:$D$207,'NGCD Cost Summary'!$B89,'Raw NGCD Costs'!$E$3:$E$207,'NGCD Cost Summary'!$C89)</f>
        <v>829</v>
      </c>
      <c r="E89" s="11">
        <f>AVERAGEIFS('Raw NGCD Costs'!$G$3:$G$207,'Raw NGCD Costs'!$D$3:$D$207,'NGCD Cost Summary'!$B89,'Raw NGCD Costs'!$E$3:$E$207,'NGCD Cost Summary'!$C89)</f>
        <v>7.4</v>
      </c>
      <c r="F89" s="11">
        <f>AVERAGEIFS('Raw NGCD Costs'!$H$3:$H$207,'Raw NGCD Costs'!$D$3:$D$207,'NGCD Cost Summary'!$B89,'Raw NGCD Costs'!$E$3:$E$207,'NGCD Cost Summary'!$C89)</f>
        <v>44</v>
      </c>
      <c r="G89" s="11">
        <f>AVERAGEIFS('Raw NGCD Costs'!$I$3:$I$207,'Raw NGCD Costs'!$D$3:$D$207,'NGCD Cost Summary'!$B89,'Raw NGCD Costs'!$E$3:$E$207,'NGCD Cost Summary'!$C89)</f>
        <v>27</v>
      </c>
      <c r="H89" s="11">
        <f>AVERAGEIFS('Raw NGCD Costs'!$J$3:$J$207,'Raw NGCD Costs'!$D$3:$D$207,'NGCD Cost Summary'!$B89,'Raw NGCD Costs'!$E$3:$E$207,'NGCD Cost Summary'!$C89)</f>
        <v>29</v>
      </c>
      <c r="I89" s="11" t="str">
        <f>INDEX('Raw NGCD Costs'!$K$3:$K$207,MATCH(CONCATENATE('NGCD Cost Summary'!$B89,'NGCD Cost Summary'!$C89),'Raw NGCD Costs'!$A$3:$A$207,0))</f>
        <v>No</v>
      </c>
    </row>
    <row r="90" spans="2:9" x14ac:dyDescent="0.3">
      <c r="B90" s="5" t="s">
        <v>95</v>
      </c>
      <c r="C90" s="5" t="s">
        <v>1111</v>
      </c>
      <c r="D90" s="60">
        <f>AVERAGEIFS('Raw NGCD Costs'!$F$3:$F$207,'Raw NGCD Costs'!$D$3:$D$207,'NGCD Cost Summary'!$B90,'Raw NGCD Costs'!$E$3:$E$207,'NGCD Cost Summary'!$C90)</f>
        <v>899</v>
      </c>
      <c r="E90" s="11">
        <f>AVERAGEIFS('Raw NGCD Costs'!$G$3:$G$207,'Raw NGCD Costs'!$D$3:$D$207,'NGCD Cost Summary'!$B90,'Raw NGCD Costs'!$E$3:$E$207,'NGCD Cost Summary'!$C90)</f>
        <v>7.3</v>
      </c>
      <c r="F90" s="11">
        <f>AVERAGEIFS('Raw NGCD Costs'!$H$3:$H$207,'Raw NGCD Costs'!$D$3:$D$207,'NGCD Cost Summary'!$B90,'Raw NGCD Costs'!$E$3:$E$207,'NGCD Cost Summary'!$C90)</f>
        <v>44</v>
      </c>
      <c r="G90" s="11">
        <f>AVERAGEIFS('Raw NGCD Costs'!$I$3:$I$207,'Raw NGCD Costs'!$D$3:$D$207,'NGCD Cost Summary'!$B90,'Raw NGCD Costs'!$E$3:$E$207,'NGCD Cost Summary'!$C90)</f>
        <v>27</v>
      </c>
      <c r="H90" s="11">
        <f>AVERAGEIFS('Raw NGCD Costs'!$J$3:$J$207,'Raw NGCD Costs'!$D$3:$D$207,'NGCD Cost Summary'!$B90,'Raw NGCD Costs'!$E$3:$E$207,'NGCD Cost Summary'!$C90)</f>
        <v>28.94</v>
      </c>
      <c r="I90" s="11" t="str">
        <f>INDEX('Raw NGCD Costs'!$K$3:$K$207,MATCH(CONCATENATE('NGCD Cost Summary'!$B90,'NGCD Cost Summary'!$C90),'Raw NGCD Costs'!$A$3:$A$207,0))</f>
        <v>Yes</v>
      </c>
    </row>
    <row r="91" spans="2:9" x14ac:dyDescent="0.3">
      <c r="B91" s="5" t="s">
        <v>15</v>
      </c>
      <c r="C91" s="5" t="s">
        <v>1113</v>
      </c>
      <c r="D91" s="60">
        <f>AVERAGEIFS('Raw NGCD Costs'!$F$3:$F$207,'Raw NGCD Costs'!$D$3:$D$207,'NGCD Cost Summary'!$B91,'Raw NGCD Costs'!$E$3:$E$207,'NGCD Cost Summary'!$C91)</f>
        <v>1099</v>
      </c>
      <c r="E91" s="11">
        <f>AVERAGEIFS('Raw NGCD Costs'!$G$3:$G$207,'Raw NGCD Costs'!$D$3:$D$207,'NGCD Cost Summary'!$B91,'Raw NGCD Costs'!$E$3:$E$207,'NGCD Cost Summary'!$C91)</f>
        <v>7.4</v>
      </c>
      <c r="F91" s="11">
        <f>AVERAGEIFS('Raw NGCD Costs'!$H$3:$H$207,'Raw NGCD Costs'!$D$3:$D$207,'NGCD Cost Summary'!$B91,'Raw NGCD Costs'!$E$3:$E$207,'NGCD Cost Summary'!$C91)</f>
        <v>38</v>
      </c>
      <c r="G91" s="11">
        <f>AVERAGEIFS('Raw NGCD Costs'!$I$3:$I$207,'Raw NGCD Costs'!$D$3:$D$207,'NGCD Cost Summary'!$B91,'Raw NGCD Costs'!$E$3:$E$207,'NGCD Cost Summary'!$C91)</f>
        <v>27</v>
      </c>
      <c r="H91" s="11">
        <f>AVERAGEIFS('Raw NGCD Costs'!$J$3:$J$207,'Raw NGCD Costs'!$D$3:$D$207,'NGCD Cost Summary'!$B91,'Raw NGCD Costs'!$E$3:$E$207,'NGCD Cost Summary'!$C91)</f>
        <v>31</v>
      </c>
      <c r="I91" s="11" t="str">
        <f>INDEX('Raw NGCD Costs'!$K$3:$K$207,MATCH(CONCATENATE('NGCD Cost Summary'!$B91,'NGCD Cost Summary'!$C91),'Raw NGCD Costs'!$A$3:$A$207,0))</f>
        <v>Yes</v>
      </c>
    </row>
    <row r="92" spans="2:9" x14ac:dyDescent="0.3">
      <c r="B92" s="5" t="s">
        <v>15</v>
      </c>
      <c r="C92" s="5" t="s">
        <v>1115</v>
      </c>
      <c r="D92" s="60">
        <f>AVERAGEIFS('Raw NGCD Costs'!$F$3:$F$207,'Raw NGCD Costs'!$D$3:$D$207,'NGCD Cost Summary'!$B92,'Raw NGCD Costs'!$E$3:$E$207,'NGCD Cost Summary'!$C92)</f>
        <v>1299</v>
      </c>
      <c r="E92" s="11">
        <f>AVERAGEIFS('Raw NGCD Costs'!$G$3:$G$207,'Raw NGCD Costs'!$D$3:$D$207,'NGCD Cost Summary'!$B92,'Raw NGCD Costs'!$E$3:$E$207,'NGCD Cost Summary'!$C92)</f>
        <v>7.4</v>
      </c>
      <c r="F92" s="11">
        <f>AVERAGEIFS('Raw NGCD Costs'!$H$3:$H$207,'Raw NGCD Costs'!$D$3:$D$207,'NGCD Cost Summary'!$B92,'Raw NGCD Costs'!$E$3:$E$207,'NGCD Cost Summary'!$C92)</f>
        <v>38</v>
      </c>
      <c r="G92" s="11">
        <f>AVERAGEIFS('Raw NGCD Costs'!$I$3:$I$207,'Raw NGCD Costs'!$D$3:$D$207,'NGCD Cost Summary'!$B92,'Raw NGCD Costs'!$E$3:$E$207,'NGCD Cost Summary'!$C92)</f>
        <v>27</v>
      </c>
      <c r="H92" s="11">
        <f>AVERAGEIFS('Raw NGCD Costs'!$J$3:$J$207,'Raw NGCD Costs'!$D$3:$D$207,'NGCD Cost Summary'!$B92,'Raw NGCD Costs'!$E$3:$E$207,'NGCD Cost Summary'!$C92)</f>
        <v>31</v>
      </c>
      <c r="I92" s="11" t="str">
        <f>INDEX('Raw NGCD Costs'!$K$3:$K$207,MATCH(CONCATENATE('NGCD Cost Summary'!$B92,'NGCD Cost Summary'!$C92),'Raw NGCD Costs'!$A$3:$A$207,0))</f>
        <v>Yes</v>
      </c>
    </row>
    <row r="93" spans="2:9" x14ac:dyDescent="0.3">
      <c r="B93" s="5" t="s">
        <v>15</v>
      </c>
      <c r="C93" s="5" t="s">
        <v>1117</v>
      </c>
      <c r="D93" s="60">
        <f>AVERAGEIFS('Raw NGCD Costs'!$F$3:$F$207,'Raw NGCD Costs'!$D$3:$D$207,'NGCD Cost Summary'!$B93,'Raw NGCD Costs'!$E$3:$E$207,'NGCD Cost Summary'!$C93)</f>
        <v>748.5</v>
      </c>
      <c r="E93" s="11">
        <f>AVERAGEIFS('Raw NGCD Costs'!$G$3:$G$207,'Raw NGCD Costs'!$D$3:$D$207,'NGCD Cost Summary'!$B93,'Raw NGCD Costs'!$E$3:$E$207,'NGCD Cost Summary'!$C93)</f>
        <v>7</v>
      </c>
      <c r="F93" s="11">
        <f>AVERAGEIFS('Raw NGCD Costs'!$H$3:$H$207,'Raw NGCD Costs'!$D$3:$D$207,'NGCD Cost Summary'!$B93,'Raw NGCD Costs'!$E$3:$E$207,'NGCD Cost Summary'!$C93)</f>
        <v>43.4375</v>
      </c>
      <c r="G93" s="11">
        <f>AVERAGEIFS('Raw NGCD Costs'!$I$3:$I$207,'Raw NGCD Costs'!$D$3:$D$207,'NGCD Cost Summary'!$B93,'Raw NGCD Costs'!$E$3:$E$207,'NGCD Cost Summary'!$C93)</f>
        <v>29</v>
      </c>
      <c r="H93" s="11">
        <f>AVERAGEIFS('Raw NGCD Costs'!$J$3:$J$207,'Raw NGCD Costs'!$D$3:$D$207,'NGCD Cost Summary'!$B93,'Raw NGCD Costs'!$E$3:$E$207,'NGCD Cost Summary'!$C93)</f>
        <v>27.375</v>
      </c>
      <c r="I93" s="11" t="str">
        <f>INDEX('Raw NGCD Costs'!$K$3:$K$207,MATCH(CONCATENATE('NGCD Cost Summary'!$B93,'NGCD Cost Summary'!$C93),'Raw NGCD Costs'!$A$3:$A$207,0))</f>
        <v>No</v>
      </c>
    </row>
    <row r="94" spans="2:9" x14ac:dyDescent="0.3">
      <c r="B94" s="5" t="s">
        <v>14</v>
      </c>
      <c r="C94" s="5" t="s">
        <v>1125</v>
      </c>
      <c r="D94" s="60">
        <f>AVERAGEIFS('Raw NGCD Costs'!$F$3:$F$207,'Raw NGCD Costs'!$D$3:$D$207,'NGCD Cost Summary'!$B94,'Raw NGCD Costs'!$E$3:$E$207,'NGCD Cost Summary'!$C94)</f>
        <v>728</v>
      </c>
      <c r="E94" s="11">
        <f>AVERAGEIFS('Raw NGCD Costs'!$G$3:$G$207,'Raw NGCD Costs'!$D$3:$D$207,'NGCD Cost Summary'!$B94,'Raw NGCD Costs'!$E$3:$E$207,'NGCD Cost Summary'!$C94)</f>
        <v>7.4</v>
      </c>
      <c r="F94" s="11">
        <f>AVERAGEIFS('Raw NGCD Costs'!$H$3:$H$207,'Raw NGCD Costs'!$D$3:$D$207,'NGCD Cost Summary'!$B94,'Raw NGCD Costs'!$E$3:$E$207,'NGCD Cost Summary'!$C94)</f>
        <v>44.28125</v>
      </c>
      <c r="G94" s="11">
        <f>AVERAGEIFS('Raw NGCD Costs'!$I$3:$I$207,'Raw NGCD Costs'!$D$3:$D$207,'NGCD Cost Summary'!$B94,'Raw NGCD Costs'!$E$3:$E$207,'NGCD Cost Summary'!$C94)</f>
        <v>27</v>
      </c>
      <c r="H94" s="11">
        <f>AVERAGEIFS('Raw NGCD Costs'!$J$3:$J$207,'Raw NGCD Costs'!$D$3:$D$207,'NGCD Cost Summary'!$B94,'Raw NGCD Costs'!$E$3:$E$207,'NGCD Cost Summary'!$C94)</f>
        <v>30.25</v>
      </c>
      <c r="I94" s="11" t="str">
        <f>INDEX('Raw NGCD Costs'!$K$3:$K$207,MATCH(CONCATENATE('NGCD Cost Summary'!$B94,'NGCD Cost Summary'!$C94),'Raw NGCD Costs'!$A$3:$A$207,0))</f>
        <v>No</v>
      </c>
    </row>
    <row r="95" spans="2:9" x14ac:dyDescent="0.3">
      <c r="B95" s="5" t="s">
        <v>92</v>
      </c>
      <c r="C95" s="5" t="s">
        <v>1127</v>
      </c>
      <c r="D95" s="60">
        <f>AVERAGEIFS('Raw NGCD Costs'!$F$3:$F$207,'Raw NGCD Costs'!$D$3:$D$207,'NGCD Cost Summary'!$B95,'Raw NGCD Costs'!$E$3:$E$207,'NGCD Cost Summary'!$C95)</f>
        <v>999</v>
      </c>
      <c r="E95" s="11">
        <f>AVERAGEIFS('Raw NGCD Costs'!$G$3:$G$207,'Raw NGCD Costs'!$D$3:$D$207,'NGCD Cost Summary'!$B95,'Raw NGCD Costs'!$E$3:$E$207,'NGCD Cost Summary'!$C95)</f>
        <v>7.4</v>
      </c>
      <c r="F95" s="11">
        <f>AVERAGEIFS('Raw NGCD Costs'!$H$3:$H$207,'Raw NGCD Costs'!$D$3:$D$207,'NGCD Cost Summary'!$B95,'Raw NGCD Costs'!$E$3:$E$207,'NGCD Cost Summary'!$C95)</f>
        <v>46</v>
      </c>
      <c r="G95" s="11">
        <f>AVERAGEIFS('Raw NGCD Costs'!$I$3:$I$207,'Raw NGCD Costs'!$D$3:$D$207,'NGCD Cost Summary'!$B95,'Raw NGCD Costs'!$E$3:$E$207,'NGCD Cost Summary'!$C95)</f>
        <v>27</v>
      </c>
      <c r="H95" s="11">
        <f>AVERAGEIFS('Raw NGCD Costs'!$J$3:$J$207,'Raw NGCD Costs'!$D$3:$D$207,'NGCD Cost Summary'!$B95,'Raw NGCD Costs'!$E$3:$E$207,'NGCD Cost Summary'!$C95)</f>
        <v>30.5</v>
      </c>
      <c r="I95" s="11" t="str">
        <f>INDEX('Raw NGCD Costs'!$K$3:$K$207,MATCH(CONCATENATE('NGCD Cost Summary'!$B95,'NGCD Cost Summary'!$C95),'Raw NGCD Costs'!$A$3:$A$207,0))</f>
        <v>Yes</v>
      </c>
    </row>
    <row r="96" spans="2:9" x14ac:dyDescent="0.3">
      <c r="B96" s="5" t="s">
        <v>14</v>
      </c>
      <c r="C96" s="5" t="s">
        <v>1129</v>
      </c>
      <c r="D96" s="60">
        <f>AVERAGEIFS('Raw NGCD Costs'!$F$3:$F$207,'Raw NGCD Costs'!$D$3:$D$207,'NGCD Cost Summary'!$B96,'Raw NGCD Costs'!$E$3:$E$207,'NGCD Cost Summary'!$C96)</f>
        <v>1099</v>
      </c>
      <c r="E96" s="11">
        <f>AVERAGEIFS('Raw NGCD Costs'!$G$3:$G$207,'Raw NGCD Costs'!$D$3:$D$207,'NGCD Cost Summary'!$B96,'Raw NGCD Costs'!$E$3:$E$207,'NGCD Cost Summary'!$C96)</f>
        <v>7.5</v>
      </c>
      <c r="F96" s="11">
        <f>AVERAGEIFS('Raw NGCD Costs'!$H$3:$H$207,'Raw NGCD Costs'!$D$3:$D$207,'NGCD Cost Summary'!$B96,'Raw NGCD Costs'!$E$3:$E$207,'NGCD Cost Summary'!$C96)</f>
        <v>38.700000000000003</v>
      </c>
      <c r="G96" s="11">
        <f>AVERAGEIFS('Raw NGCD Costs'!$I$3:$I$207,'Raw NGCD Costs'!$D$3:$D$207,'NGCD Cost Summary'!$B96,'Raw NGCD Costs'!$E$3:$E$207,'NGCD Cost Summary'!$C96)</f>
        <v>27</v>
      </c>
      <c r="H96" s="11">
        <f>AVERAGEIFS('Raw NGCD Costs'!$J$3:$J$207,'Raw NGCD Costs'!$D$3:$D$207,'NGCD Cost Summary'!$B96,'Raw NGCD Costs'!$E$3:$E$207,'NGCD Cost Summary'!$C96)</f>
        <v>32.4</v>
      </c>
      <c r="I96" s="11" t="str">
        <f>INDEX('Raw NGCD Costs'!$K$3:$K$207,MATCH(CONCATENATE('NGCD Cost Summary'!$B96,'NGCD Cost Summary'!$C96),'Raw NGCD Costs'!$A$3:$A$207,0))</f>
        <v>Yes</v>
      </c>
    </row>
    <row r="97" spans="2:9" x14ac:dyDescent="0.3">
      <c r="B97" s="5" t="s">
        <v>15</v>
      </c>
      <c r="C97" s="5" t="s">
        <v>1132</v>
      </c>
      <c r="D97" s="60">
        <f>AVERAGEIFS('Raw NGCD Costs'!$F$3:$F$207,'Raw NGCD Costs'!$D$3:$D$207,'NGCD Cost Summary'!$B97,'Raw NGCD Costs'!$E$3:$E$207,'NGCD Cost Summary'!$C97)</f>
        <v>633.5</v>
      </c>
      <c r="E97" s="11">
        <f>AVERAGEIFS('Raw NGCD Costs'!$G$3:$G$207,'Raw NGCD Costs'!$D$3:$D$207,'NGCD Cost Summary'!$B97,'Raw NGCD Costs'!$E$3:$E$207,'NGCD Cost Summary'!$C97)</f>
        <v>7</v>
      </c>
      <c r="F97" s="11">
        <f>AVERAGEIFS('Raw NGCD Costs'!$H$3:$H$207,'Raw NGCD Costs'!$D$3:$D$207,'NGCD Cost Summary'!$B97,'Raw NGCD Costs'!$E$3:$E$207,'NGCD Cost Summary'!$C97)</f>
        <v>39.5</v>
      </c>
      <c r="G97" s="11">
        <f>AVERAGEIFS('Raw NGCD Costs'!$I$3:$I$207,'Raw NGCD Costs'!$D$3:$D$207,'NGCD Cost Summary'!$B97,'Raw NGCD Costs'!$E$3:$E$207,'NGCD Cost Summary'!$C97)</f>
        <v>29</v>
      </c>
      <c r="H97" s="11">
        <f>AVERAGEIFS('Raw NGCD Costs'!$J$3:$J$207,'Raw NGCD Costs'!$D$3:$D$207,'NGCD Cost Summary'!$B97,'Raw NGCD Costs'!$E$3:$E$207,'NGCD Cost Summary'!$C97)</f>
        <v>28.25</v>
      </c>
      <c r="I97" s="11" t="str">
        <f>INDEX('Raw NGCD Costs'!$K$3:$K$207,MATCH(CONCATENATE('NGCD Cost Summary'!$B97,'NGCD Cost Summary'!$C97),'Raw NGCD Costs'!$A$3:$A$207,0))</f>
        <v>No</v>
      </c>
    </row>
    <row r="98" spans="2:9" x14ac:dyDescent="0.3">
      <c r="B98" s="5" t="s">
        <v>94</v>
      </c>
      <c r="C98" s="5" t="s">
        <v>1135</v>
      </c>
      <c r="D98" s="60">
        <f>AVERAGEIFS('Raw NGCD Costs'!$F$3:$F$207,'Raw NGCD Costs'!$D$3:$D$207,'NGCD Cost Summary'!$B98,'Raw NGCD Costs'!$E$3:$E$207,'NGCD Cost Summary'!$C98)</f>
        <v>1053.5</v>
      </c>
      <c r="E98" s="11">
        <f>AVERAGEIFS('Raw NGCD Costs'!$G$3:$G$207,'Raw NGCD Costs'!$D$3:$D$207,'NGCD Cost Summary'!$B98,'Raw NGCD Costs'!$E$3:$E$207,'NGCD Cost Summary'!$C98)</f>
        <v>8</v>
      </c>
      <c r="F98" s="11">
        <f>AVERAGEIFS('Raw NGCD Costs'!$H$3:$H$207,'Raw NGCD Costs'!$D$3:$D$207,'NGCD Cost Summary'!$B98,'Raw NGCD Costs'!$E$3:$E$207,'NGCD Cost Summary'!$C98)</f>
        <v>37.5</v>
      </c>
      <c r="G98" s="11">
        <f>AVERAGEIFS('Raw NGCD Costs'!$I$3:$I$207,'Raw NGCD Costs'!$D$3:$D$207,'NGCD Cost Summary'!$B98,'Raw NGCD Costs'!$E$3:$E$207,'NGCD Cost Summary'!$C98)</f>
        <v>27</v>
      </c>
      <c r="H98" s="11">
        <f>AVERAGEIFS('Raw NGCD Costs'!$J$3:$J$207,'Raw NGCD Costs'!$D$3:$D$207,'NGCD Cost Summary'!$B98,'Raw NGCD Costs'!$E$3:$E$207,'NGCD Cost Summary'!$C98)</f>
        <v>31.25</v>
      </c>
      <c r="I98" s="11" t="str">
        <f>INDEX('Raw NGCD Costs'!$K$3:$K$207,MATCH(CONCATENATE('NGCD Cost Summary'!$B98,'NGCD Cost Summary'!$C98),'Raw NGCD Costs'!$A$3:$A$207,0))</f>
        <v>Yes</v>
      </c>
    </row>
    <row r="99" spans="2:9" x14ac:dyDescent="0.3">
      <c r="B99" s="5" t="s">
        <v>94</v>
      </c>
      <c r="C99" s="5" t="s">
        <v>1137</v>
      </c>
      <c r="D99" s="60">
        <f>AVERAGEIFS('Raw NGCD Costs'!$F$3:$F$207,'Raw NGCD Costs'!$D$3:$D$207,'NGCD Cost Summary'!$B99,'Raw NGCD Costs'!$E$3:$E$207,'NGCD Cost Summary'!$C99)</f>
        <v>942</v>
      </c>
      <c r="E99" s="11">
        <f>AVERAGEIFS('Raw NGCD Costs'!$G$3:$G$207,'Raw NGCD Costs'!$D$3:$D$207,'NGCD Cost Summary'!$B99,'Raw NGCD Costs'!$E$3:$E$207,'NGCD Cost Summary'!$C99)</f>
        <v>8</v>
      </c>
      <c r="F99" s="11">
        <f>AVERAGEIFS('Raw NGCD Costs'!$H$3:$H$207,'Raw NGCD Costs'!$D$3:$D$207,'NGCD Cost Summary'!$B99,'Raw NGCD Costs'!$E$3:$E$207,'NGCD Cost Summary'!$C99)</f>
        <v>38</v>
      </c>
      <c r="G99" s="11">
        <f>AVERAGEIFS('Raw NGCD Costs'!$I$3:$I$207,'Raw NGCD Costs'!$D$3:$D$207,'NGCD Cost Summary'!$B99,'Raw NGCD Costs'!$E$3:$E$207,'NGCD Cost Summary'!$C99)</f>
        <v>27</v>
      </c>
      <c r="H99" s="11">
        <f>AVERAGEIFS('Raw NGCD Costs'!$J$3:$J$207,'Raw NGCD Costs'!$D$3:$D$207,'NGCD Cost Summary'!$B99,'Raw NGCD Costs'!$E$3:$E$207,'NGCD Cost Summary'!$C99)</f>
        <v>31.5</v>
      </c>
      <c r="I99" s="11" t="str">
        <f>INDEX('Raw NGCD Costs'!$K$3:$K$207,MATCH(CONCATENATE('NGCD Cost Summary'!$B99,'NGCD Cost Summary'!$C99),'Raw NGCD Costs'!$A$3:$A$207,0))</f>
        <v>Yes</v>
      </c>
    </row>
    <row r="100" spans="2:9" x14ac:dyDescent="0.3">
      <c r="B100" s="5" t="s">
        <v>14</v>
      </c>
      <c r="C100" s="5" t="s">
        <v>1141</v>
      </c>
      <c r="D100" s="60">
        <f>AVERAGEIFS('Raw NGCD Costs'!$F$3:$F$207,'Raw NGCD Costs'!$D$3:$D$207,'NGCD Cost Summary'!$B100,'Raw NGCD Costs'!$E$3:$E$207,'NGCD Cost Summary'!$C100)</f>
        <v>828</v>
      </c>
      <c r="E100" s="11">
        <f>AVERAGEIFS('Raw NGCD Costs'!$G$3:$G$207,'Raw NGCD Costs'!$D$3:$D$207,'NGCD Cost Summary'!$B100,'Raw NGCD Costs'!$E$3:$E$207,'NGCD Cost Summary'!$C100)</f>
        <v>7.5</v>
      </c>
      <c r="F100" s="11">
        <f>AVERAGEIFS('Raw NGCD Costs'!$H$3:$H$207,'Raw NGCD Costs'!$D$3:$D$207,'NGCD Cost Summary'!$B100,'Raw NGCD Costs'!$E$3:$E$207,'NGCD Cost Summary'!$C100)</f>
        <v>38.375</v>
      </c>
      <c r="G100" s="11">
        <f>AVERAGEIFS('Raw NGCD Costs'!$I$3:$I$207,'Raw NGCD Costs'!$D$3:$D$207,'NGCD Cost Summary'!$B100,'Raw NGCD Costs'!$E$3:$E$207,'NGCD Cost Summary'!$C100)</f>
        <v>27</v>
      </c>
      <c r="H100" s="11">
        <f>AVERAGEIFS('Raw NGCD Costs'!$J$3:$J$207,'Raw NGCD Costs'!$D$3:$D$207,'NGCD Cost Summary'!$B100,'Raw NGCD Costs'!$E$3:$E$207,'NGCD Cost Summary'!$C100)</f>
        <v>31.5</v>
      </c>
      <c r="I100" s="11" t="str">
        <f>INDEX('Raw NGCD Costs'!$K$3:$K$207,MATCH(CONCATENATE('NGCD Cost Summary'!$B100,'NGCD Cost Summary'!$C100),'Raw NGCD Costs'!$A$3:$A$207,0))</f>
        <v>No</v>
      </c>
    </row>
    <row r="101" spans="2:9" x14ac:dyDescent="0.3">
      <c r="B101" s="5" t="s">
        <v>98</v>
      </c>
      <c r="C101" s="5" t="s">
        <v>1144</v>
      </c>
      <c r="D101" s="60">
        <f>AVERAGEIFS('Raw NGCD Costs'!$F$3:$F$207,'Raw NGCD Costs'!$D$3:$D$207,'NGCD Cost Summary'!$B101,'Raw NGCD Costs'!$E$3:$E$207,'NGCD Cost Summary'!$C101)</f>
        <v>543.5</v>
      </c>
      <c r="E101" s="11">
        <f>AVERAGEIFS('Raw NGCD Costs'!$G$3:$G$207,'Raw NGCD Costs'!$D$3:$D$207,'NGCD Cost Summary'!$B101,'Raw NGCD Costs'!$E$3:$E$207,'NGCD Cost Summary'!$C101)</f>
        <v>6.2</v>
      </c>
      <c r="F101" s="11">
        <f>AVERAGEIFS('Raw NGCD Costs'!$H$3:$H$207,'Raw NGCD Costs'!$D$3:$D$207,'NGCD Cost Summary'!$B101,'Raw NGCD Costs'!$E$3:$E$207,'NGCD Cost Summary'!$C101)</f>
        <v>44</v>
      </c>
      <c r="G101" s="11">
        <f>AVERAGEIFS('Raw NGCD Costs'!$I$3:$I$207,'Raw NGCD Costs'!$D$3:$D$207,'NGCD Cost Summary'!$B101,'Raw NGCD Costs'!$E$3:$E$207,'NGCD Cost Summary'!$C101)</f>
        <v>27</v>
      </c>
      <c r="H101" s="11">
        <f>AVERAGEIFS('Raw NGCD Costs'!$J$3:$J$207,'Raw NGCD Costs'!$D$3:$D$207,'NGCD Cost Summary'!$B101,'Raw NGCD Costs'!$E$3:$E$207,'NGCD Cost Summary'!$C101)</f>
        <v>26.375</v>
      </c>
      <c r="I101" s="11" t="str">
        <f>INDEX('Raw NGCD Costs'!$K$3:$K$207,MATCH(CONCATENATE('NGCD Cost Summary'!$B101,'NGCD Cost Summary'!$C101),'Raw NGCD Costs'!$A$3:$A$207,0))</f>
        <v>No</v>
      </c>
    </row>
    <row r="102" spans="2:9" x14ac:dyDescent="0.3">
      <c r="B102" s="5" t="s">
        <v>92</v>
      </c>
      <c r="C102" s="5" t="s">
        <v>1147</v>
      </c>
      <c r="D102" s="60">
        <f>AVERAGEIFS('Raw NGCD Costs'!$F$3:$F$207,'Raw NGCD Costs'!$D$3:$D$207,'NGCD Cost Summary'!$B102,'Raw NGCD Costs'!$E$3:$E$207,'NGCD Cost Summary'!$C102)</f>
        <v>1399</v>
      </c>
      <c r="E102" s="11">
        <f>AVERAGEIFS('Raw NGCD Costs'!$G$3:$G$207,'Raw NGCD Costs'!$D$3:$D$207,'NGCD Cost Summary'!$B102,'Raw NGCD Costs'!$E$3:$E$207,'NGCD Cost Summary'!$C102)</f>
        <v>8.3000000000000007</v>
      </c>
      <c r="F102" s="11">
        <f>AVERAGEIFS('Raw NGCD Costs'!$H$3:$H$207,'Raw NGCD Costs'!$D$3:$D$207,'NGCD Cost Summary'!$B102,'Raw NGCD Costs'!$E$3:$E$207,'NGCD Cost Summary'!$C102)</f>
        <v>39.4</v>
      </c>
      <c r="G102" s="11">
        <f>AVERAGEIFS('Raw NGCD Costs'!$I$3:$I$207,'Raw NGCD Costs'!$D$3:$D$207,'NGCD Cost Summary'!$B102,'Raw NGCD Costs'!$E$3:$E$207,'NGCD Cost Summary'!$C102)</f>
        <v>28</v>
      </c>
      <c r="H102" s="11">
        <f>AVERAGEIFS('Raw NGCD Costs'!$J$3:$J$207,'Raw NGCD Costs'!$D$3:$D$207,'NGCD Cost Summary'!$B102,'Raw NGCD Costs'!$E$3:$E$207,'NGCD Cost Summary'!$C102)</f>
        <v>34</v>
      </c>
      <c r="I102" s="11" t="str">
        <f>INDEX('Raw NGCD Costs'!$K$3:$K$207,MATCH(CONCATENATE('NGCD Cost Summary'!$B102,'NGCD Cost Summary'!$C102),'Raw NGCD Costs'!$A$3:$A$207,0))</f>
        <v>No</v>
      </c>
    </row>
    <row r="103" spans="2:9" x14ac:dyDescent="0.3">
      <c r="B103" s="5" t="s">
        <v>95</v>
      </c>
      <c r="C103" s="5" t="s">
        <v>1149</v>
      </c>
      <c r="D103" s="60">
        <f>AVERAGEIFS('Raw NGCD Costs'!$F$3:$F$207,'Raw NGCD Costs'!$D$3:$D$207,'NGCD Cost Summary'!$B103,'Raw NGCD Costs'!$E$3:$E$207,'NGCD Cost Summary'!$C103)</f>
        <v>1038</v>
      </c>
      <c r="E103" s="11">
        <f>AVERAGEIFS('Raw NGCD Costs'!$G$3:$G$207,'Raw NGCD Costs'!$D$3:$D$207,'NGCD Cost Summary'!$B103,'Raw NGCD Costs'!$E$3:$E$207,'NGCD Cost Summary'!$C103)</f>
        <v>7.4</v>
      </c>
      <c r="F103" s="11">
        <f>AVERAGEIFS('Raw NGCD Costs'!$H$3:$H$207,'Raw NGCD Costs'!$D$3:$D$207,'NGCD Cost Summary'!$B103,'Raw NGCD Costs'!$E$3:$E$207,'NGCD Cost Summary'!$C103)</f>
        <v>38.344999999999999</v>
      </c>
      <c r="G103" s="11">
        <f>AVERAGEIFS('Raw NGCD Costs'!$I$3:$I$207,'Raw NGCD Costs'!$D$3:$D$207,'NGCD Cost Summary'!$B103,'Raw NGCD Costs'!$E$3:$E$207,'NGCD Cost Summary'!$C103)</f>
        <v>27</v>
      </c>
      <c r="H103" s="11">
        <f>AVERAGEIFS('Raw NGCD Costs'!$J$3:$J$207,'Raw NGCD Costs'!$D$3:$D$207,'NGCD Cost Summary'!$B103,'Raw NGCD Costs'!$E$3:$E$207,'NGCD Cost Summary'!$C103)</f>
        <v>30</v>
      </c>
      <c r="I103" s="11" t="str">
        <f>INDEX('Raw NGCD Costs'!$K$3:$K$207,MATCH(CONCATENATE('NGCD Cost Summary'!$B103,'NGCD Cost Summary'!$C103),'Raw NGCD Costs'!$A$3:$A$207,0))</f>
        <v>Yes</v>
      </c>
    </row>
    <row r="104" spans="2:9" x14ac:dyDescent="0.3">
      <c r="B104" s="5" t="s">
        <v>15</v>
      </c>
      <c r="C104" s="5" t="s">
        <v>1151</v>
      </c>
      <c r="D104" s="60">
        <f>AVERAGEIFS('Raw NGCD Costs'!$F$3:$F$207,'Raw NGCD Costs'!$D$3:$D$207,'NGCD Cost Summary'!$B104,'Raw NGCD Costs'!$E$3:$E$207,'NGCD Cost Summary'!$C104)</f>
        <v>723.5</v>
      </c>
      <c r="E104" s="11">
        <f>AVERAGEIFS('Raw NGCD Costs'!$G$3:$G$207,'Raw NGCD Costs'!$D$3:$D$207,'NGCD Cost Summary'!$B104,'Raw NGCD Costs'!$E$3:$E$207,'NGCD Cost Summary'!$C104)</f>
        <v>7</v>
      </c>
      <c r="F104" s="11">
        <f>AVERAGEIFS('Raw NGCD Costs'!$H$3:$H$207,'Raw NGCD Costs'!$D$3:$D$207,'NGCD Cost Summary'!$B104,'Raw NGCD Costs'!$E$3:$E$207,'NGCD Cost Summary'!$C104)</f>
        <v>39.375</v>
      </c>
      <c r="G104" s="11">
        <f>AVERAGEIFS('Raw NGCD Costs'!$I$3:$I$207,'Raw NGCD Costs'!$D$3:$D$207,'NGCD Cost Summary'!$B104,'Raw NGCD Costs'!$E$3:$E$207,'NGCD Cost Summary'!$C104)</f>
        <v>29</v>
      </c>
      <c r="H104" s="11">
        <f>AVERAGEIFS('Raw NGCD Costs'!$J$3:$J$207,'Raw NGCD Costs'!$D$3:$D$207,'NGCD Cost Summary'!$B104,'Raw NGCD Costs'!$E$3:$E$207,'NGCD Cost Summary'!$C104)</f>
        <v>27.625</v>
      </c>
      <c r="I104" s="11" t="str">
        <f>INDEX('Raw NGCD Costs'!$K$3:$K$207,MATCH(CONCATENATE('NGCD Cost Summary'!$B104,'NGCD Cost Summary'!$C104),'Raw NGCD Costs'!$A$3:$A$207,0))</f>
        <v>No</v>
      </c>
    </row>
    <row r="105" spans="2:9" x14ac:dyDescent="0.3">
      <c r="B105" s="5" t="s">
        <v>96</v>
      </c>
      <c r="C105" s="5" t="s">
        <v>1154</v>
      </c>
      <c r="D105" s="60">
        <f>AVERAGEIFS('Raw NGCD Costs'!$F$3:$F$207,'Raw NGCD Costs'!$D$3:$D$207,'NGCD Cost Summary'!$B105,'Raw NGCD Costs'!$E$3:$E$207,'NGCD Cost Summary'!$C105)</f>
        <v>939.495</v>
      </c>
      <c r="E105" s="11">
        <f>AVERAGEIFS('Raw NGCD Costs'!$G$3:$G$207,'Raw NGCD Costs'!$D$3:$D$207,'NGCD Cost Summary'!$B105,'Raw NGCD Costs'!$E$3:$E$207,'NGCD Cost Summary'!$C105)</f>
        <v>8.8000000000000007</v>
      </c>
      <c r="F105" s="11">
        <f>AVERAGEIFS('Raw NGCD Costs'!$H$3:$H$207,'Raw NGCD Costs'!$D$3:$D$207,'NGCD Cost Summary'!$B105,'Raw NGCD Costs'!$E$3:$E$207,'NGCD Cost Summary'!$C105)</f>
        <v>40.75</v>
      </c>
      <c r="G105" s="11">
        <f>AVERAGEIFS('Raw NGCD Costs'!$I$3:$I$207,'Raw NGCD Costs'!$D$3:$D$207,'NGCD Cost Summary'!$B105,'Raw NGCD Costs'!$E$3:$E$207,'NGCD Cost Summary'!$C105)</f>
        <v>29</v>
      </c>
      <c r="H105" s="11">
        <f>AVERAGEIFS('Raw NGCD Costs'!$J$3:$J$207,'Raw NGCD Costs'!$D$3:$D$207,'NGCD Cost Summary'!$B105,'Raw NGCD Costs'!$E$3:$E$207,'NGCD Cost Summary'!$C105)</f>
        <v>32.125</v>
      </c>
      <c r="I105" s="11" t="str">
        <f>INDEX('Raw NGCD Costs'!$K$3:$K$207,MATCH(CONCATENATE('NGCD Cost Summary'!$B105,'NGCD Cost Summary'!$C105),'Raw NGCD Costs'!$A$3:$A$207,0))</f>
        <v>No</v>
      </c>
    </row>
    <row r="106" spans="2:9" x14ac:dyDescent="0.3">
      <c r="B106" s="5" t="s">
        <v>15</v>
      </c>
      <c r="C106" s="5" t="s">
        <v>1161</v>
      </c>
      <c r="D106" s="60">
        <f>AVERAGEIFS('Raw NGCD Costs'!$F$3:$F$207,'Raw NGCD Costs'!$D$3:$D$207,'NGCD Cost Summary'!$B106,'Raw NGCD Costs'!$E$3:$E$207,'NGCD Cost Summary'!$C106)</f>
        <v>548</v>
      </c>
      <c r="E106" s="11">
        <f>AVERAGEIFS('Raw NGCD Costs'!$G$3:$G$207,'Raw NGCD Costs'!$D$3:$D$207,'NGCD Cost Summary'!$B106,'Raw NGCD Costs'!$E$3:$E$207,'NGCD Cost Summary'!$C106)</f>
        <v>7</v>
      </c>
      <c r="F106" s="11">
        <f>AVERAGEIFS('Raw NGCD Costs'!$H$3:$H$207,'Raw NGCD Costs'!$D$3:$D$207,'NGCD Cost Summary'!$B106,'Raw NGCD Costs'!$E$3:$E$207,'NGCD Cost Summary'!$C106)</f>
        <v>44.875</v>
      </c>
      <c r="G106" s="11">
        <f>AVERAGEIFS('Raw NGCD Costs'!$I$3:$I$207,'Raw NGCD Costs'!$D$3:$D$207,'NGCD Cost Summary'!$B106,'Raw NGCD Costs'!$E$3:$E$207,'NGCD Cost Summary'!$C106)</f>
        <v>29</v>
      </c>
      <c r="H106" s="11">
        <f>AVERAGEIFS('Raw NGCD Costs'!$J$3:$J$207,'Raw NGCD Costs'!$D$3:$D$207,'NGCD Cost Summary'!$B106,'Raw NGCD Costs'!$E$3:$E$207,'NGCD Cost Summary'!$C106)</f>
        <v>28.2</v>
      </c>
      <c r="I106" s="11" t="str">
        <f>INDEX('Raw NGCD Costs'!$K$3:$K$207,MATCH(CONCATENATE('NGCD Cost Summary'!$B106,'NGCD Cost Summary'!$C106),'Raw NGCD Costs'!$A$3:$A$207,0))</f>
        <v>No</v>
      </c>
    </row>
    <row r="107" spans="2:9" x14ac:dyDescent="0.3">
      <c r="B107" s="5" t="s">
        <v>14</v>
      </c>
      <c r="C107" s="5" t="s">
        <v>1165</v>
      </c>
      <c r="D107" s="60">
        <f>AVERAGEIFS('Raw NGCD Costs'!$F$3:$F$207,'Raw NGCD Costs'!$D$3:$D$207,'NGCD Cost Summary'!$B107,'Raw NGCD Costs'!$E$3:$E$207,'NGCD Cost Summary'!$C107)</f>
        <v>828</v>
      </c>
      <c r="E107" s="11">
        <f>AVERAGEIFS('Raw NGCD Costs'!$G$3:$G$207,'Raw NGCD Costs'!$D$3:$D$207,'NGCD Cost Summary'!$B107,'Raw NGCD Costs'!$E$3:$E$207,'NGCD Cost Summary'!$C107)</f>
        <v>7.5</v>
      </c>
      <c r="F107" s="11">
        <f>AVERAGEIFS('Raw NGCD Costs'!$H$3:$H$207,'Raw NGCD Costs'!$D$3:$D$207,'NGCD Cost Summary'!$B107,'Raw NGCD Costs'!$E$3:$E$207,'NGCD Cost Summary'!$C107)</f>
        <v>38.75</v>
      </c>
      <c r="G107" s="11">
        <f>AVERAGEIFS('Raw NGCD Costs'!$I$3:$I$207,'Raw NGCD Costs'!$D$3:$D$207,'NGCD Cost Summary'!$B107,'Raw NGCD Costs'!$E$3:$E$207,'NGCD Cost Summary'!$C107)</f>
        <v>27</v>
      </c>
      <c r="H107" s="11">
        <f>AVERAGEIFS('Raw NGCD Costs'!$J$3:$J$207,'Raw NGCD Costs'!$D$3:$D$207,'NGCD Cost Summary'!$B107,'Raw NGCD Costs'!$E$3:$E$207,'NGCD Cost Summary'!$C107)</f>
        <v>31.5</v>
      </c>
      <c r="I107" s="11" t="str">
        <f>INDEX('Raw NGCD Costs'!$K$3:$K$207,MATCH(CONCATENATE('NGCD Cost Summary'!$B107,'NGCD Cost Summary'!$C107),'Raw NGCD Costs'!$A$3:$A$207,0))</f>
        <v>Yes</v>
      </c>
    </row>
    <row r="108" spans="2:9" x14ac:dyDescent="0.3">
      <c r="B108" s="5" t="s">
        <v>14</v>
      </c>
      <c r="C108" s="5" t="s">
        <v>1169</v>
      </c>
      <c r="D108" s="60">
        <f>AVERAGEIFS('Raw NGCD Costs'!$F$3:$F$207,'Raw NGCD Costs'!$D$3:$D$207,'NGCD Cost Summary'!$B108,'Raw NGCD Costs'!$E$3:$E$207,'NGCD Cost Summary'!$C108)</f>
        <v>778</v>
      </c>
      <c r="E108" s="11">
        <f>AVERAGEIFS('Raw NGCD Costs'!$G$3:$G$207,'Raw NGCD Costs'!$D$3:$D$207,'NGCD Cost Summary'!$B108,'Raw NGCD Costs'!$E$3:$E$207,'NGCD Cost Summary'!$C108)</f>
        <v>7.5</v>
      </c>
      <c r="F108" s="11">
        <f>AVERAGEIFS('Raw NGCD Costs'!$H$3:$H$207,'Raw NGCD Costs'!$D$3:$D$207,'NGCD Cost Summary'!$B108,'Raw NGCD Costs'!$E$3:$E$207,'NGCD Cost Summary'!$C108)</f>
        <v>38.75</v>
      </c>
      <c r="G108" s="11">
        <f>AVERAGEIFS('Raw NGCD Costs'!$I$3:$I$207,'Raw NGCD Costs'!$D$3:$D$207,'NGCD Cost Summary'!$B108,'Raw NGCD Costs'!$E$3:$E$207,'NGCD Cost Summary'!$C108)</f>
        <v>27</v>
      </c>
      <c r="H108" s="11">
        <f>AVERAGEIFS('Raw NGCD Costs'!$J$3:$J$207,'Raw NGCD Costs'!$D$3:$D$207,'NGCD Cost Summary'!$B108,'Raw NGCD Costs'!$E$3:$E$207,'NGCD Cost Summary'!$C108)</f>
        <v>31.5</v>
      </c>
      <c r="I108" s="11" t="str">
        <f>INDEX('Raw NGCD Costs'!$K$3:$K$207,MATCH(CONCATENATE('NGCD Cost Summary'!$B108,'NGCD Cost Summary'!$C108),'Raw NGCD Costs'!$A$3:$A$207,0))</f>
        <v>No</v>
      </c>
    </row>
    <row r="109" spans="2:9" x14ac:dyDescent="0.3">
      <c r="B109" s="5" t="s">
        <v>14</v>
      </c>
      <c r="C109" s="5" t="s">
        <v>1178</v>
      </c>
      <c r="D109" s="60">
        <f>AVERAGEIFS('Raw NGCD Costs'!$F$3:$F$207,'Raw NGCD Costs'!$D$3:$D$207,'NGCD Cost Summary'!$B109,'Raw NGCD Costs'!$E$3:$E$207,'NGCD Cost Summary'!$C109)</f>
        <v>1139</v>
      </c>
      <c r="E109" s="11">
        <f>AVERAGEIFS('Raw NGCD Costs'!$G$3:$G$207,'Raw NGCD Costs'!$D$3:$D$207,'NGCD Cost Summary'!$B109,'Raw NGCD Costs'!$E$3:$E$207,'NGCD Cost Summary'!$C109)</f>
        <v>7.4</v>
      </c>
      <c r="F109" s="11">
        <f>AVERAGEIFS('Raw NGCD Costs'!$H$3:$H$207,'Raw NGCD Costs'!$D$3:$D$207,'NGCD Cost Summary'!$B109,'Raw NGCD Costs'!$E$3:$E$207,'NGCD Cost Summary'!$C109)</f>
        <v>44.5625</v>
      </c>
      <c r="G109" s="11">
        <f>AVERAGEIFS('Raw NGCD Costs'!$I$3:$I$207,'Raw NGCD Costs'!$D$3:$D$207,'NGCD Cost Summary'!$B109,'Raw NGCD Costs'!$E$3:$E$207,'NGCD Cost Summary'!$C109)</f>
        <v>27</v>
      </c>
      <c r="H109" s="11">
        <f>AVERAGEIFS('Raw NGCD Costs'!$J$3:$J$207,'Raw NGCD Costs'!$D$3:$D$207,'NGCD Cost Summary'!$B109,'Raw NGCD Costs'!$E$3:$E$207,'NGCD Cost Summary'!$C109)</f>
        <v>30.25</v>
      </c>
      <c r="I109" s="11" t="str">
        <f>INDEX('Raw NGCD Costs'!$K$3:$K$207,MATCH(CONCATENATE('NGCD Cost Summary'!$B109,'NGCD Cost Summary'!$C109),'Raw NGCD Costs'!$A$3:$A$207,0))</f>
        <v>Yes</v>
      </c>
    </row>
    <row r="110" spans="2:9" x14ac:dyDescent="0.3">
      <c r="B110" s="5" t="s">
        <v>14</v>
      </c>
      <c r="C110" s="5" t="s">
        <v>1180</v>
      </c>
      <c r="D110" s="60">
        <f>AVERAGEIFS('Raw NGCD Costs'!$F$3:$F$207,'Raw NGCD Costs'!$D$3:$D$207,'NGCD Cost Summary'!$B110,'Raw NGCD Costs'!$E$3:$E$207,'NGCD Cost Summary'!$C110)</f>
        <v>748</v>
      </c>
      <c r="E110" s="11">
        <f>AVERAGEIFS('Raw NGCD Costs'!$G$3:$G$207,'Raw NGCD Costs'!$D$3:$D$207,'NGCD Cost Summary'!$B110,'Raw NGCD Costs'!$E$3:$E$207,'NGCD Cost Summary'!$C110)</f>
        <v>7.4</v>
      </c>
      <c r="F110" s="11">
        <f>AVERAGEIFS('Raw NGCD Costs'!$H$3:$H$207,'Raw NGCD Costs'!$D$3:$D$207,'NGCD Cost Summary'!$B110,'Raw NGCD Costs'!$E$3:$E$207,'NGCD Cost Summary'!$C110)</f>
        <v>44.5625</v>
      </c>
      <c r="G110" s="11">
        <f>AVERAGEIFS('Raw NGCD Costs'!$I$3:$I$207,'Raw NGCD Costs'!$D$3:$D$207,'NGCD Cost Summary'!$B110,'Raw NGCD Costs'!$E$3:$E$207,'NGCD Cost Summary'!$C110)</f>
        <v>27</v>
      </c>
      <c r="H110" s="11">
        <f>AVERAGEIFS('Raw NGCD Costs'!$J$3:$J$207,'Raw NGCD Costs'!$D$3:$D$207,'NGCD Cost Summary'!$B110,'Raw NGCD Costs'!$E$3:$E$207,'NGCD Cost Summary'!$C110)</f>
        <v>30.25</v>
      </c>
      <c r="I110" s="11" t="str">
        <f>INDEX('Raw NGCD Costs'!$K$3:$K$207,MATCH(CONCATENATE('NGCD Cost Summary'!$B110,'NGCD Cost Summary'!$C110),'Raw NGCD Costs'!$A$3:$A$207,0))</f>
        <v>No</v>
      </c>
    </row>
    <row r="111" spans="2:9" x14ac:dyDescent="0.3">
      <c r="B111" s="5" t="s">
        <v>14</v>
      </c>
      <c r="C111" s="5" t="s">
        <v>1185</v>
      </c>
      <c r="D111" s="60">
        <f>AVERAGEIFS('Raw NGCD Costs'!$F$3:$F$207,'Raw NGCD Costs'!$D$3:$D$207,'NGCD Cost Summary'!$B111,'Raw NGCD Costs'!$E$3:$E$207,'NGCD Cost Summary'!$C111)</f>
        <v>1259</v>
      </c>
      <c r="E111" s="11">
        <f>AVERAGEIFS('Raw NGCD Costs'!$G$3:$G$207,'Raw NGCD Costs'!$D$3:$D$207,'NGCD Cost Summary'!$B111,'Raw NGCD Costs'!$E$3:$E$207,'NGCD Cost Summary'!$C111)</f>
        <v>7.5</v>
      </c>
      <c r="F111" s="11">
        <f>AVERAGEIFS('Raw NGCD Costs'!$H$3:$H$207,'Raw NGCD Costs'!$D$3:$D$207,'NGCD Cost Summary'!$B111,'Raw NGCD Costs'!$E$3:$E$207,'NGCD Cost Summary'!$C111)</f>
        <v>38.75</v>
      </c>
      <c r="G111" s="11">
        <f>AVERAGEIFS('Raw NGCD Costs'!$I$3:$I$207,'Raw NGCD Costs'!$D$3:$D$207,'NGCD Cost Summary'!$B111,'Raw NGCD Costs'!$E$3:$E$207,'NGCD Cost Summary'!$C111)</f>
        <v>27</v>
      </c>
      <c r="H111" s="11">
        <f>AVERAGEIFS('Raw NGCD Costs'!$J$3:$J$207,'Raw NGCD Costs'!$D$3:$D$207,'NGCD Cost Summary'!$B111,'Raw NGCD Costs'!$E$3:$E$207,'NGCD Cost Summary'!$C111)</f>
        <v>32.625</v>
      </c>
      <c r="I111" s="11" t="str">
        <f>INDEX('Raw NGCD Costs'!$K$3:$K$207,MATCH(CONCATENATE('NGCD Cost Summary'!$B111,'NGCD Cost Summary'!$C111),'Raw NGCD Costs'!$A$3:$A$207,0))</f>
        <v>Yes</v>
      </c>
    </row>
    <row r="112" spans="2:9" x14ac:dyDescent="0.3">
      <c r="B112" s="5" t="s">
        <v>14</v>
      </c>
      <c r="C112" s="5" t="s">
        <v>1193</v>
      </c>
      <c r="D112" s="60">
        <f>AVERAGEIFS('Raw NGCD Costs'!$F$3:$F$207,'Raw NGCD Costs'!$D$3:$D$207,'NGCD Cost Summary'!$B112,'Raw NGCD Costs'!$E$3:$E$207,'NGCD Cost Summary'!$C112)</f>
        <v>878</v>
      </c>
      <c r="E112" s="11">
        <f>AVERAGEIFS('Raw NGCD Costs'!$G$3:$G$207,'Raw NGCD Costs'!$D$3:$D$207,'NGCD Cost Summary'!$B112,'Raw NGCD Costs'!$E$3:$E$207,'NGCD Cost Summary'!$C112)</f>
        <v>7.5</v>
      </c>
      <c r="F112" s="11">
        <f>AVERAGEIFS('Raw NGCD Costs'!$H$3:$H$207,'Raw NGCD Costs'!$D$3:$D$207,'NGCD Cost Summary'!$B112,'Raw NGCD Costs'!$E$3:$E$207,'NGCD Cost Summary'!$C112)</f>
        <v>38.75</v>
      </c>
      <c r="G112" s="11">
        <f>AVERAGEIFS('Raw NGCD Costs'!$I$3:$I$207,'Raw NGCD Costs'!$D$3:$D$207,'NGCD Cost Summary'!$B112,'Raw NGCD Costs'!$E$3:$E$207,'NGCD Cost Summary'!$C112)</f>
        <v>27</v>
      </c>
      <c r="H112" s="11">
        <f>AVERAGEIFS('Raw NGCD Costs'!$J$3:$J$207,'Raw NGCD Costs'!$D$3:$D$207,'NGCD Cost Summary'!$B112,'Raw NGCD Costs'!$E$3:$E$207,'NGCD Cost Summary'!$C112)</f>
        <v>31.5</v>
      </c>
      <c r="I112" s="11" t="str">
        <f>INDEX('Raw NGCD Costs'!$K$3:$K$207,MATCH(CONCATENATE('NGCD Cost Summary'!$B112,'NGCD Cost Summary'!$C112),'Raw NGCD Costs'!$A$3:$A$207,0))</f>
        <v>Yes</v>
      </c>
    </row>
    <row r="113" spans="2:9" x14ac:dyDescent="0.3">
      <c r="B113" s="5" t="s">
        <v>14</v>
      </c>
      <c r="C113" s="5" t="s">
        <v>1200</v>
      </c>
      <c r="D113" s="60">
        <f>AVERAGEIFS('Raw NGCD Costs'!$F$3:$F$207,'Raw NGCD Costs'!$D$3:$D$207,'NGCD Cost Summary'!$B113,'Raw NGCD Costs'!$E$3:$E$207,'NGCD Cost Summary'!$C113)</f>
        <v>829</v>
      </c>
      <c r="E113" s="11">
        <f>AVERAGEIFS('Raw NGCD Costs'!$G$3:$G$207,'Raw NGCD Costs'!$D$3:$D$207,'NGCD Cost Summary'!$B113,'Raw NGCD Costs'!$E$3:$E$207,'NGCD Cost Summary'!$C113)</f>
        <v>7.5</v>
      </c>
      <c r="F113" s="11">
        <f>AVERAGEIFS('Raw NGCD Costs'!$H$3:$H$207,'Raw NGCD Costs'!$D$3:$D$207,'NGCD Cost Summary'!$B113,'Raw NGCD Costs'!$E$3:$E$207,'NGCD Cost Summary'!$C113)</f>
        <v>38.75</v>
      </c>
      <c r="G113" s="11">
        <f>AVERAGEIFS('Raw NGCD Costs'!$I$3:$I$207,'Raw NGCD Costs'!$D$3:$D$207,'NGCD Cost Summary'!$B113,'Raw NGCD Costs'!$E$3:$E$207,'NGCD Cost Summary'!$C113)</f>
        <v>27</v>
      </c>
      <c r="H113" s="11">
        <f>AVERAGEIFS('Raw NGCD Costs'!$J$3:$J$207,'Raw NGCD Costs'!$D$3:$D$207,'NGCD Cost Summary'!$B113,'Raw NGCD Costs'!$E$3:$E$207,'NGCD Cost Summary'!$C113)</f>
        <v>31.5</v>
      </c>
      <c r="I113" s="11" t="str">
        <f>INDEX('Raw NGCD Costs'!$K$3:$K$207,MATCH(CONCATENATE('NGCD Cost Summary'!$B113,'NGCD Cost Summary'!$C113),'Raw NGCD Costs'!$A$3:$A$207,0))</f>
        <v>No</v>
      </c>
    </row>
    <row r="114" spans="2:9" x14ac:dyDescent="0.3">
      <c r="B114" s="5" t="s">
        <v>1202</v>
      </c>
      <c r="C114" s="5" t="s">
        <v>1203</v>
      </c>
      <c r="D114" s="60">
        <f>AVERAGEIFS('Raw NGCD Costs'!$F$3:$F$207,'Raw NGCD Costs'!$D$3:$D$207,'NGCD Cost Summary'!$B114,'Raw NGCD Costs'!$E$3:$E$207,'NGCD Cost Summary'!$C114)</f>
        <v>498</v>
      </c>
      <c r="E114" s="11">
        <f>AVERAGEIFS('Raw NGCD Costs'!$G$3:$G$207,'Raw NGCD Costs'!$D$3:$D$207,'NGCD Cost Summary'!$B114,'Raw NGCD Costs'!$E$3:$E$207,'NGCD Cost Summary'!$C114)</f>
        <v>6.5</v>
      </c>
      <c r="F114" s="11">
        <f>AVERAGEIFS('Raw NGCD Costs'!$H$3:$H$207,'Raw NGCD Costs'!$D$3:$D$207,'NGCD Cost Summary'!$B114,'Raw NGCD Costs'!$E$3:$E$207,'NGCD Cost Summary'!$C114)</f>
        <v>43</v>
      </c>
      <c r="G114" s="11">
        <f>AVERAGEIFS('Raw NGCD Costs'!$I$3:$I$207,'Raw NGCD Costs'!$D$3:$D$207,'NGCD Cost Summary'!$B114,'Raw NGCD Costs'!$E$3:$E$207,'NGCD Cost Summary'!$C114)</f>
        <v>29</v>
      </c>
      <c r="H114" s="11">
        <f>AVERAGEIFS('Raw NGCD Costs'!$J$3:$J$207,'Raw NGCD Costs'!$D$3:$D$207,'NGCD Cost Summary'!$B114,'Raw NGCD Costs'!$E$3:$E$207,'NGCD Cost Summary'!$C114)</f>
        <v>28.25</v>
      </c>
      <c r="I114" s="11" t="str">
        <f>INDEX('Raw NGCD Costs'!$K$3:$K$207,MATCH(CONCATENATE('NGCD Cost Summary'!$B114,'NGCD Cost Summary'!$C114),'Raw NGCD Costs'!$A$3:$A$207,0))</f>
        <v>No</v>
      </c>
    </row>
    <row r="115" spans="2:9" x14ac:dyDescent="0.3">
      <c r="B115" s="5" t="s">
        <v>92</v>
      </c>
      <c r="C115" s="5" t="s">
        <v>1205</v>
      </c>
      <c r="D115" s="60">
        <f>AVERAGEIFS('Raw NGCD Costs'!$F$3:$F$207,'Raw NGCD Costs'!$D$3:$D$207,'NGCD Cost Summary'!$B115,'Raw NGCD Costs'!$E$3:$E$207,'NGCD Cost Summary'!$C115)</f>
        <v>1139</v>
      </c>
      <c r="E115" s="11">
        <f>AVERAGEIFS('Raw NGCD Costs'!$G$3:$G$207,'Raw NGCD Costs'!$D$3:$D$207,'NGCD Cost Summary'!$B115,'Raw NGCD Costs'!$E$3:$E$207,'NGCD Cost Summary'!$C115)</f>
        <v>7.5</v>
      </c>
      <c r="F115" s="11">
        <f>AVERAGEIFS('Raw NGCD Costs'!$H$3:$H$207,'Raw NGCD Costs'!$D$3:$D$207,'NGCD Cost Summary'!$B115,'Raw NGCD Costs'!$E$3:$E$207,'NGCD Cost Summary'!$C115)</f>
        <v>39.375</v>
      </c>
      <c r="G115" s="11">
        <f>AVERAGEIFS('Raw NGCD Costs'!$I$3:$I$207,'Raw NGCD Costs'!$D$3:$D$207,'NGCD Cost Summary'!$B115,'Raw NGCD Costs'!$E$3:$E$207,'NGCD Cost Summary'!$C115)</f>
        <v>27</v>
      </c>
      <c r="H115" s="11">
        <f>AVERAGEIFS('Raw NGCD Costs'!$J$3:$J$207,'Raw NGCD Costs'!$D$3:$D$207,'NGCD Cost Summary'!$B115,'Raw NGCD Costs'!$E$3:$E$207,'NGCD Cost Summary'!$C115)</f>
        <v>33</v>
      </c>
      <c r="I115" s="11" t="str">
        <f>INDEX('Raw NGCD Costs'!$K$3:$K$207,MATCH(CONCATENATE('NGCD Cost Summary'!$B115,'NGCD Cost Summary'!$C115),'Raw NGCD Costs'!$A$3:$A$207,0))</f>
        <v>No</v>
      </c>
    </row>
    <row r="116" spans="2:9" x14ac:dyDescent="0.3">
      <c r="B116" s="5" t="s">
        <v>96</v>
      </c>
      <c r="C116" s="5" t="s">
        <v>1207</v>
      </c>
      <c r="D116" s="60">
        <f>AVERAGEIFS('Raw NGCD Costs'!$F$3:$F$207,'Raw NGCD Costs'!$D$3:$D$207,'NGCD Cost Summary'!$B116,'Raw NGCD Costs'!$E$3:$E$207,'NGCD Cost Summary'!$C116)</f>
        <v>798</v>
      </c>
      <c r="E116" s="11">
        <f>AVERAGEIFS('Raw NGCD Costs'!$G$3:$G$207,'Raw NGCD Costs'!$D$3:$D$207,'NGCD Cost Summary'!$B116,'Raw NGCD Costs'!$E$3:$E$207,'NGCD Cost Summary'!$C116)</f>
        <v>7.4</v>
      </c>
      <c r="F116" s="11">
        <f>AVERAGEIFS('Raw NGCD Costs'!$H$3:$H$207,'Raw NGCD Costs'!$D$3:$D$207,'NGCD Cost Summary'!$B116,'Raw NGCD Costs'!$E$3:$E$207,'NGCD Cost Summary'!$C116)</f>
        <v>41.75</v>
      </c>
      <c r="G116" s="11">
        <f>AVERAGEIFS('Raw NGCD Costs'!$I$3:$I$207,'Raw NGCD Costs'!$D$3:$D$207,'NGCD Cost Summary'!$B116,'Raw NGCD Costs'!$E$3:$E$207,'NGCD Cost Summary'!$C116)</f>
        <v>27</v>
      </c>
      <c r="H116" s="11">
        <f>AVERAGEIFS('Raw NGCD Costs'!$J$3:$J$207,'Raw NGCD Costs'!$D$3:$D$207,'NGCD Cost Summary'!$B116,'Raw NGCD Costs'!$E$3:$E$207,'NGCD Cost Summary'!$C116)</f>
        <v>30</v>
      </c>
      <c r="I116" s="11" t="str">
        <f>INDEX('Raw NGCD Costs'!$K$3:$K$207,MATCH(CONCATENATE('NGCD Cost Summary'!$B116,'NGCD Cost Summary'!$C116),'Raw NGCD Costs'!$A$3:$A$207,0))</f>
        <v>No</v>
      </c>
    </row>
    <row r="117" spans="2:9" x14ac:dyDescent="0.3">
      <c r="B117" s="5" t="s">
        <v>94</v>
      </c>
      <c r="C117" s="5" t="s">
        <v>1218</v>
      </c>
      <c r="D117" s="60">
        <f>AVERAGEIFS('Raw NGCD Costs'!$F$3:$F$207,'Raw NGCD Costs'!$D$3:$D$207,'NGCD Cost Summary'!$B117,'Raw NGCD Costs'!$E$3:$E$207,'NGCD Cost Summary'!$C117)</f>
        <v>1044</v>
      </c>
      <c r="E117" s="11">
        <f>AVERAGEIFS('Raw NGCD Costs'!$G$3:$G$207,'Raw NGCD Costs'!$D$3:$D$207,'NGCD Cost Summary'!$B117,'Raw NGCD Costs'!$E$3:$E$207,'NGCD Cost Summary'!$C117)</f>
        <v>8</v>
      </c>
      <c r="F117" s="11">
        <f>AVERAGEIFS('Raw NGCD Costs'!$H$3:$H$207,'Raw NGCD Costs'!$D$3:$D$207,'NGCD Cost Summary'!$B117,'Raw NGCD Costs'!$E$3:$E$207,'NGCD Cost Summary'!$C117)</f>
        <v>37</v>
      </c>
      <c r="G117" s="11">
        <f>AVERAGEIFS('Raw NGCD Costs'!$I$3:$I$207,'Raw NGCD Costs'!$D$3:$D$207,'NGCD Cost Summary'!$B117,'Raw NGCD Costs'!$E$3:$E$207,'NGCD Cost Summary'!$C117)</f>
        <v>27</v>
      </c>
      <c r="H117" s="11">
        <f>AVERAGEIFS('Raw NGCD Costs'!$J$3:$J$207,'Raw NGCD Costs'!$D$3:$D$207,'NGCD Cost Summary'!$B117,'Raw NGCD Costs'!$E$3:$E$207,'NGCD Cost Summary'!$C117)</f>
        <v>31.5</v>
      </c>
      <c r="I117" s="11" t="str">
        <f>INDEX('Raw NGCD Costs'!$K$3:$K$207,MATCH(CONCATENATE('NGCD Cost Summary'!$B117,'NGCD Cost Summary'!$C117),'Raw NGCD Costs'!$A$3:$A$207,0))</f>
        <v>Yes</v>
      </c>
    </row>
    <row r="118" spans="2:9" x14ac:dyDescent="0.3">
      <c r="B118" s="5" t="s">
        <v>96</v>
      </c>
      <c r="C118" s="5" t="s">
        <v>1223</v>
      </c>
      <c r="D118" s="60">
        <f>AVERAGEIFS('Raw NGCD Costs'!$F$3:$F$207,'Raw NGCD Costs'!$D$3:$D$207,'NGCD Cost Summary'!$B118,'Raw NGCD Costs'!$E$3:$E$207,'NGCD Cost Summary'!$C118)</f>
        <v>668</v>
      </c>
      <c r="E118" s="11">
        <f>AVERAGEIFS('Raw NGCD Costs'!$G$3:$G$207,'Raw NGCD Costs'!$D$3:$D$207,'NGCD Cost Summary'!$B118,'Raw NGCD Costs'!$E$3:$E$207,'NGCD Cost Summary'!$C118)</f>
        <v>7</v>
      </c>
      <c r="F118" s="11">
        <f>AVERAGEIFS('Raw NGCD Costs'!$H$3:$H$207,'Raw NGCD Costs'!$D$3:$D$207,'NGCD Cost Summary'!$B118,'Raw NGCD Costs'!$E$3:$E$207,'NGCD Cost Summary'!$C118)</f>
        <v>37.75</v>
      </c>
      <c r="G118" s="11">
        <f>AVERAGEIFS('Raw NGCD Costs'!$I$3:$I$207,'Raw NGCD Costs'!$D$3:$D$207,'NGCD Cost Summary'!$B118,'Raw NGCD Costs'!$E$3:$E$207,'NGCD Cost Summary'!$C118)</f>
        <v>29</v>
      </c>
      <c r="H118" s="11">
        <f>AVERAGEIFS('Raw NGCD Costs'!$J$3:$J$207,'Raw NGCD Costs'!$D$3:$D$207,'NGCD Cost Summary'!$B118,'Raw NGCD Costs'!$E$3:$E$207,'NGCD Cost Summary'!$C118)</f>
        <v>28.25</v>
      </c>
      <c r="I118" s="11" t="str">
        <f>INDEX('Raw NGCD Costs'!$K$3:$K$207,MATCH(CONCATENATE('NGCD Cost Summary'!$B118,'NGCD Cost Summary'!$C118),'Raw NGCD Costs'!$A$3:$A$207,0))</f>
        <v>No</v>
      </c>
    </row>
    <row r="119" spans="2:9" x14ac:dyDescent="0.3">
      <c r="B119" s="5" t="s">
        <v>15</v>
      </c>
      <c r="C119" s="5" t="s">
        <v>1227</v>
      </c>
      <c r="D119" s="60">
        <f>AVERAGEIFS('Raw NGCD Costs'!$F$3:$F$207,'Raw NGCD Costs'!$D$3:$D$207,'NGCD Cost Summary'!$B119,'Raw NGCD Costs'!$E$3:$E$207,'NGCD Cost Summary'!$C119)</f>
        <v>964.32</v>
      </c>
      <c r="E119" s="11">
        <f>AVERAGEIFS('Raw NGCD Costs'!$G$3:$G$207,'Raw NGCD Costs'!$D$3:$D$207,'NGCD Cost Summary'!$B119,'Raw NGCD Costs'!$E$3:$E$207,'NGCD Cost Summary'!$C119)</f>
        <v>8.8000000000000007</v>
      </c>
      <c r="F119" s="11">
        <f>AVERAGEIFS('Raw NGCD Costs'!$H$3:$H$207,'Raw NGCD Costs'!$D$3:$D$207,'NGCD Cost Summary'!$B119,'Raw NGCD Costs'!$E$3:$E$207,'NGCD Cost Summary'!$C119)</f>
        <v>39.5</v>
      </c>
      <c r="G119" s="11">
        <f>AVERAGEIFS('Raw NGCD Costs'!$I$3:$I$207,'Raw NGCD Costs'!$D$3:$D$207,'NGCD Cost Summary'!$B119,'Raw NGCD Costs'!$E$3:$E$207,'NGCD Cost Summary'!$C119)</f>
        <v>29</v>
      </c>
      <c r="H119" s="11">
        <f>AVERAGEIFS('Raw NGCD Costs'!$J$3:$J$207,'Raw NGCD Costs'!$D$3:$D$207,'NGCD Cost Summary'!$B119,'Raw NGCD Costs'!$E$3:$E$207,'NGCD Cost Summary'!$C119)</f>
        <v>32.25</v>
      </c>
      <c r="I119" s="11" t="str">
        <f>INDEX('Raw NGCD Costs'!$K$3:$K$207,MATCH(CONCATENATE('NGCD Cost Summary'!$B119,'NGCD Cost Summary'!$C119),'Raw NGCD Costs'!$A$3:$A$207,0))</f>
        <v>No</v>
      </c>
    </row>
    <row r="120" spans="2:9" x14ac:dyDescent="0.3">
      <c r="B120" s="5" t="s">
        <v>96</v>
      </c>
      <c r="C120" s="5" t="s">
        <v>817</v>
      </c>
      <c r="D120" s="60">
        <f>AVERAGEIFS('Raw NGCD Costs'!$F$3:$F$207,'Raw NGCD Costs'!$D$3:$D$207,'NGCD Cost Summary'!$B120,'Raw NGCD Costs'!$E$3:$E$207,'NGCD Cost Summary'!$C120)</f>
        <v>989</v>
      </c>
      <c r="E120" s="11">
        <f>AVERAGEIFS('Raw NGCD Costs'!$G$3:$G$207,'Raw NGCD Costs'!$D$3:$D$207,'NGCD Cost Summary'!$B120,'Raw NGCD Costs'!$E$3:$E$207,'NGCD Cost Summary'!$C120)</f>
        <v>7</v>
      </c>
      <c r="F120" s="11">
        <f>AVERAGEIFS('Raw NGCD Costs'!$H$3:$H$207,'Raw NGCD Costs'!$D$3:$D$207,'NGCD Cost Summary'!$B120,'Raw NGCD Costs'!$E$3:$E$207,'NGCD Cost Summary'!$C120)</f>
        <v>37.25</v>
      </c>
      <c r="G120" s="11">
        <f>AVERAGEIFS('Raw NGCD Costs'!$I$3:$I$207,'Raw NGCD Costs'!$D$3:$D$207,'NGCD Cost Summary'!$B120,'Raw NGCD Costs'!$E$3:$E$207,'NGCD Cost Summary'!$C120)</f>
        <v>29</v>
      </c>
      <c r="H120" s="11">
        <f>AVERAGEIFS('Raw NGCD Costs'!$J$3:$J$207,'Raw NGCD Costs'!$D$3:$D$207,'NGCD Cost Summary'!$B120,'Raw NGCD Costs'!$E$3:$E$207,'NGCD Cost Summary'!$C120)</f>
        <v>28.25</v>
      </c>
      <c r="I120" s="11" t="str">
        <f>INDEX('Raw NGCD Costs'!$K$3:$K$207,MATCH(CONCATENATE('NGCD Cost Summary'!$B120,'NGCD Cost Summary'!$C120),'Raw NGCD Costs'!$A$3:$A$207,0))</f>
        <v>No</v>
      </c>
    </row>
    <row r="121" spans="2:9" x14ac:dyDescent="0.3">
      <c r="B121" s="5" t="s">
        <v>15</v>
      </c>
      <c r="C121" s="5" t="s">
        <v>1233</v>
      </c>
      <c r="D121" s="60">
        <f>AVERAGEIFS('Raw NGCD Costs'!$F$3:$F$207,'Raw NGCD Costs'!$D$3:$D$207,'NGCD Cost Summary'!$B121,'Raw NGCD Costs'!$E$3:$E$207,'NGCD Cost Summary'!$C121)</f>
        <v>798</v>
      </c>
      <c r="E121" s="11">
        <f>AVERAGEIFS('Raw NGCD Costs'!$G$3:$G$207,'Raw NGCD Costs'!$D$3:$D$207,'NGCD Cost Summary'!$B121,'Raw NGCD Costs'!$E$3:$E$207,'NGCD Cost Summary'!$C121)</f>
        <v>8.8000000000000007</v>
      </c>
      <c r="F121" s="11">
        <f>AVERAGEIFS('Raw NGCD Costs'!$H$3:$H$207,'Raw NGCD Costs'!$D$3:$D$207,'NGCD Cost Summary'!$B121,'Raw NGCD Costs'!$E$3:$E$207,'NGCD Cost Summary'!$C121)</f>
        <v>39.5</v>
      </c>
      <c r="G121" s="11">
        <f>AVERAGEIFS('Raw NGCD Costs'!$I$3:$I$207,'Raw NGCD Costs'!$D$3:$D$207,'NGCD Cost Summary'!$B121,'Raw NGCD Costs'!$E$3:$E$207,'NGCD Cost Summary'!$C121)</f>
        <v>29</v>
      </c>
      <c r="H121" s="11">
        <f>AVERAGEIFS('Raw NGCD Costs'!$J$3:$J$207,'Raw NGCD Costs'!$D$3:$D$207,'NGCD Cost Summary'!$B121,'Raw NGCD Costs'!$E$3:$E$207,'NGCD Cost Summary'!$C121)</f>
        <v>32.25</v>
      </c>
      <c r="I121" s="11" t="str">
        <f>INDEX('Raw NGCD Costs'!$K$3:$K$207,MATCH(CONCATENATE('NGCD Cost Summary'!$B121,'NGCD Cost Summary'!$C121),'Raw NGCD Costs'!$A$3:$A$207,0))</f>
        <v>No</v>
      </c>
    </row>
    <row r="122" spans="2:9" x14ac:dyDescent="0.3">
      <c r="B122" s="5" t="s">
        <v>15</v>
      </c>
      <c r="C122" s="5" t="s">
        <v>1236</v>
      </c>
      <c r="D122" s="60">
        <f>AVERAGEIFS('Raw NGCD Costs'!$F$3:$F$207,'Raw NGCD Costs'!$D$3:$D$207,'NGCD Cost Summary'!$B122,'Raw NGCD Costs'!$E$3:$E$207,'NGCD Cost Summary'!$C122)</f>
        <v>899</v>
      </c>
      <c r="E122" s="11">
        <f>AVERAGEIFS('Raw NGCD Costs'!$G$3:$G$207,'Raw NGCD Costs'!$D$3:$D$207,'NGCD Cost Summary'!$B122,'Raw NGCD Costs'!$E$3:$E$207,'NGCD Cost Summary'!$C122)</f>
        <v>7.4</v>
      </c>
      <c r="F122" s="11">
        <f>AVERAGEIFS('Raw NGCD Costs'!$H$3:$H$207,'Raw NGCD Costs'!$D$3:$D$207,'NGCD Cost Summary'!$B122,'Raw NGCD Costs'!$E$3:$E$207,'NGCD Cost Summary'!$C122)</f>
        <v>36.6875</v>
      </c>
      <c r="G122" s="11">
        <f>AVERAGEIFS('Raw NGCD Costs'!$I$3:$I$207,'Raw NGCD Costs'!$D$3:$D$207,'NGCD Cost Summary'!$B122,'Raw NGCD Costs'!$E$3:$E$207,'NGCD Cost Summary'!$C122)</f>
        <v>27</v>
      </c>
      <c r="H122" s="11">
        <f>AVERAGEIFS('Raw NGCD Costs'!$J$3:$J$207,'Raw NGCD Costs'!$D$3:$D$207,'NGCD Cost Summary'!$B122,'Raw NGCD Costs'!$E$3:$E$207,'NGCD Cost Summary'!$C122)</f>
        <v>30</v>
      </c>
      <c r="I122" s="11" t="str">
        <f>INDEX('Raw NGCD Costs'!$K$3:$K$207,MATCH(CONCATENATE('NGCD Cost Summary'!$B122,'NGCD Cost Summary'!$C122),'Raw NGCD Costs'!$A$3:$A$207,0))</f>
        <v>No</v>
      </c>
    </row>
    <row r="123" spans="2:9" x14ac:dyDescent="0.3">
      <c r="B123" s="6" t="s">
        <v>96</v>
      </c>
      <c r="C123" s="6" t="s">
        <v>1238</v>
      </c>
      <c r="D123" s="61">
        <f>AVERAGEIFS('Raw NGCD Costs'!$F$3:$F$207,'Raw NGCD Costs'!$D$3:$D$207,'NGCD Cost Summary'!$B123,'Raw NGCD Costs'!$E$3:$E$207,'NGCD Cost Summary'!$C123)</f>
        <v>1014.72</v>
      </c>
      <c r="E123" s="62">
        <f>AVERAGEIFS('Raw NGCD Costs'!$G$3:$G$207,'Raw NGCD Costs'!$D$3:$D$207,'NGCD Cost Summary'!$B123,'Raw NGCD Costs'!$E$3:$E$207,'NGCD Cost Summary'!$C123)</f>
        <v>8.8000000000000007</v>
      </c>
      <c r="F123" s="62">
        <f>AVERAGEIFS('Raw NGCD Costs'!$H$3:$H$207,'Raw NGCD Costs'!$D$3:$D$207,'NGCD Cost Summary'!$B123,'Raw NGCD Costs'!$E$3:$E$207,'NGCD Cost Summary'!$C123)</f>
        <v>39.5</v>
      </c>
      <c r="G123" s="62">
        <f>AVERAGEIFS('Raw NGCD Costs'!$I$3:$I$207,'Raw NGCD Costs'!$D$3:$D$207,'NGCD Cost Summary'!$B123,'Raw NGCD Costs'!$E$3:$E$207,'NGCD Cost Summary'!$C123)</f>
        <v>29</v>
      </c>
      <c r="H123" s="62">
        <f>AVERAGEIFS('Raw NGCD Costs'!$J$3:$J$207,'Raw NGCD Costs'!$D$3:$D$207,'NGCD Cost Summary'!$B123,'Raw NGCD Costs'!$E$3:$E$207,'NGCD Cost Summary'!$C123)</f>
        <v>32.25</v>
      </c>
      <c r="I123" s="62" t="str">
        <f>INDEX('Raw NGCD Costs'!$K$3:$K$207,MATCH(CONCATENATE('NGCD Cost Summary'!$B123,'NGCD Cost Summary'!$C123),'Raw NGCD Costs'!$A$3:$A$207,0))</f>
        <v>No</v>
      </c>
    </row>
    <row r="124" spans="2:9" x14ac:dyDescent="0.3">
      <c r="D124" s="3"/>
    </row>
  </sheetData>
  <autoFilter ref="B2:I123" xr:uid="{3F2EA929-7036-4935-BD56-DCC881E978C5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76508-98C2-4C18-AA6A-A360A9331DF7}">
  <sheetPr>
    <tabColor theme="4" tint="0.79998168889431442"/>
  </sheetPr>
  <dimension ref="A2:Q21"/>
  <sheetViews>
    <sheetView workbookViewId="0"/>
  </sheetViews>
  <sheetFormatPr defaultRowHeight="14.4" x14ac:dyDescent="0.3"/>
  <cols>
    <col min="1" max="1" width="9.09765625" customWidth="1"/>
    <col min="2" max="2" width="13.09765625" bestFit="1" customWidth="1"/>
    <col min="3" max="3" width="14.09765625" bestFit="1" customWidth="1"/>
    <col min="4" max="4" width="20.296875" style="3" customWidth="1"/>
    <col min="5" max="5" width="20.3984375" bestFit="1" customWidth="1"/>
    <col min="6" max="6" width="20.3984375" customWidth="1"/>
    <col min="7" max="7" width="20.8984375" bestFit="1" customWidth="1"/>
    <col min="8" max="8" width="11" bestFit="1" customWidth="1"/>
    <col min="9" max="10" width="10.59765625" bestFit="1" customWidth="1"/>
    <col min="11" max="11" width="5" bestFit="1" customWidth="1"/>
    <col min="12" max="12" width="5.59765625" bestFit="1" customWidth="1"/>
    <col min="13" max="13" width="20.59765625" bestFit="1" customWidth="1"/>
    <col min="14" max="14" width="19" bestFit="1" customWidth="1"/>
    <col min="16" max="16" width="22.3984375" bestFit="1" customWidth="1"/>
  </cols>
  <sheetData>
    <row r="2" spans="1:17" x14ac:dyDescent="0.3">
      <c r="B2" s="19" t="s">
        <v>0</v>
      </c>
      <c r="C2" s="19" t="s">
        <v>1</v>
      </c>
      <c r="D2" s="20" t="s">
        <v>2</v>
      </c>
      <c r="E2" s="19" t="s">
        <v>3</v>
      </c>
      <c r="F2" s="19" t="s">
        <v>107</v>
      </c>
      <c r="G2" s="19" t="s">
        <v>4</v>
      </c>
      <c r="H2" s="19" t="s">
        <v>5</v>
      </c>
      <c r="I2" s="19" t="s">
        <v>6</v>
      </c>
      <c r="J2" s="19" t="s">
        <v>7</v>
      </c>
      <c r="K2" s="19" t="s">
        <v>8</v>
      </c>
      <c r="L2" s="19" t="s">
        <v>105</v>
      </c>
      <c r="M2" s="19" t="s">
        <v>10</v>
      </c>
      <c r="N2" s="19" t="s">
        <v>9</v>
      </c>
      <c r="P2" s="16" t="s">
        <v>100</v>
      </c>
      <c r="Q2" s="17">
        <f>AVERAGE($D$3:$D$12)</f>
        <v>1374.2298154761907</v>
      </c>
    </row>
    <row r="3" spans="1:17" x14ac:dyDescent="0.3">
      <c r="A3" s="7"/>
      <c r="B3" s="4" t="s">
        <v>11</v>
      </c>
      <c r="C3" s="4" t="s">
        <v>85</v>
      </c>
      <c r="D3" s="8">
        <f>IFERROR(AVERAGEIFS('Raw HPCD Costs'!$G$3:$G$50,'Raw HPCD Costs'!$B$3:$B$50,$B3,'Raw HPCD Costs'!$C$3:$C$50,$C3), " ")</f>
        <v>1799</v>
      </c>
      <c r="E3" s="4" t="s">
        <v>18</v>
      </c>
      <c r="F3" s="4" t="s">
        <v>109</v>
      </c>
      <c r="G3" s="4">
        <v>3.9</v>
      </c>
      <c r="H3" s="4">
        <v>33.270000000000003</v>
      </c>
      <c r="I3" s="4">
        <v>23.43</v>
      </c>
      <c r="J3" s="4">
        <v>25.2</v>
      </c>
      <c r="K3" s="4">
        <v>4.5</v>
      </c>
      <c r="L3" s="4">
        <v>240</v>
      </c>
      <c r="M3" s="4">
        <v>189</v>
      </c>
      <c r="N3" s="4">
        <v>60</v>
      </c>
    </row>
    <row r="4" spans="1:17" x14ac:dyDescent="0.3">
      <c r="B4" s="5" t="s">
        <v>12</v>
      </c>
      <c r="C4" s="5" t="s">
        <v>16</v>
      </c>
      <c r="D4" s="9">
        <f>IFERROR(AVERAGEIFS('Raw HPCD Costs'!$G$3:$G$50,'Raw HPCD Costs'!$B$3:$B$50,$B4,'Raw HPCD Costs'!$C$3:$C$50,$C4), " ")</f>
        <v>1149</v>
      </c>
      <c r="E4" s="5" t="s">
        <v>18</v>
      </c>
      <c r="F4" s="5" t="s">
        <v>109</v>
      </c>
      <c r="G4" s="5">
        <v>4.0999999999999996</v>
      </c>
      <c r="H4" s="5">
        <v>34</v>
      </c>
      <c r="I4" s="5">
        <v>23.5</v>
      </c>
      <c r="J4" s="5">
        <v>27</v>
      </c>
      <c r="K4" s="5">
        <v>5.7</v>
      </c>
      <c r="L4" s="5">
        <v>240</v>
      </c>
      <c r="M4" s="5">
        <v>149</v>
      </c>
      <c r="N4" s="5">
        <v>46</v>
      </c>
    </row>
    <row r="5" spans="1:17" x14ac:dyDescent="0.3">
      <c r="B5" s="5" t="s">
        <v>12</v>
      </c>
      <c r="C5" s="5" t="s">
        <v>17</v>
      </c>
      <c r="D5" s="9">
        <f>IFERROR(AVERAGEIFS('Raw HPCD Costs'!$G$3:$G$50,'Raw HPCD Costs'!$B$3:$B$50,$B5,'Raw HPCD Costs'!$C$3:$C$50,$C5), " ")</f>
        <v>1406.325</v>
      </c>
      <c r="E5" s="5" t="s">
        <v>18</v>
      </c>
      <c r="F5" s="5" t="s">
        <v>109</v>
      </c>
      <c r="G5" s="5">
        <v>4.0999999999999996</v>
      </c>
      <c r="H5" s="5">
        <v>34</v>
      </c>
      <c r="I5" s="5">
        <v>23.5</v>
      </c>
      <c r="J5" s="5">
        <v>27</v>
      </c>
      <c r="K5" s="5">
        <v>5.7</v>
      </c>
      <c r="L5" s="5">
        <v>240</v>
      </c>
      <c r="M5" s="5">
        <v>149</v>
      </c>
      <c r="N5" s="5">
        <v>46</v>
      </c>
    </row>
    <row r="6" spans="1:17" x14ac:dyDescent="0.3">
      <c r="B6" s="5" t="s">
        <v>13</v>
      </c>
      <c r="C6" s="5" t="s">
        <v>33</v>
      </c>
      <c r="D6" s="9">
        <f>IFERROR(AVERAGEIFS('Raw HPCD Costs'!$G$3:$G$50,'Raw HPCD Costs'!$B$3:$B$50,$B6,'Raw HPCD Costs'!$C$3:$C$50,$C6), " ")</f>
        <v>1199</v>
      </c>
      <c r="E6" s="5" t="s">
        <v>18</v>
      </c>
      <c r="F6" s="5" t="s">
        <v>109</v>
      </c>
      <c r="G6" s="5">
        <v>4.0999999999999996</v>
      </c>
      <c r="H6" s="5">
        <v>33.46</v>
      </c>
      <c r="I6" s="5">
        <v>23.46</v>
      </c>
      <c r="J6" s="5">
        <v>25.31</v>
      </c>
      <c r="K6" s="5">
        <v>6.37</v>
      </c>
      <c r="L6" s="5">
        <v>120</v>
      </c>
      <c r="M6" s="5">
        <v>133</v>
      </c>
      <c r="N6" s="5">
        <v>34</v>
      </c>
    </row>
    <row r="7" spans="1:17" x14ac:dyDescent="0.3">
      <c r="B7" s="5" t="s">
        <v>13</v>
      </c>
      <c r="C7" s="5" t="s">
        <v>36</v>
      </c>
      <c r="D7" s="9">
        <f>IFERROR(AVERAGEIFS('Raw HPCD Costs'!$G$3:$G$50,'Raw HPCD Costs'!$B$3:$B$50,$B7,'Raw HPCD Costs'!$C$3:$C$50,$C7), " ")</f>
        <v>1499</v>
      </c>
      <c r="E7" s="5" t="s">
        <v>18</v>
      </c>
      <c r="F7" s="5" t="s">
        <v>109</v>
      </c>
      <c r="G7" s="5">
        <v>4.0999999999999996</v>
      </c>
      <c r="H7" s="5">
        <v>33.46</v>
      </c>
      <c r="I7" s="5">
        <v>23.46</v>
      </c>
      <c r="J7" s="5">
        <v>25.31</v>
      </c>
      <c r="K7" s="5">
        <v>6.37</v>
      </c>
      <c r="L7" s="5">
        <v>120</v>
      </c>
      <c r="M7" s="5">
        <v>133</v>
      </c>
      <c r="N7" s="5">
        <v>35</v>
      </c>
    </row>
    <row r="8" spans="1:17" x14ac:dyDescent="0.3">
      <c r="B8" s="5" t="s">
        <v>13</v>
      </c>
      <c r="C8" s="5" t="s">
        <v>37</v>
      </c>
      <c r="D8" s="9">
        <f>IFERROR(AVERAGEIFS('Raw HPCD Costs'!$G$3:$G$50,'Raw HPCD Costs'!$B$3:$B$50,$B8,'Raw HPCD Costs'!$C$3:$C$50,$C8), " ")</f>
        <v>1899</v>
      </c>
      <c r="E8" s="5" t="s">
        <v>18</v>
      </c>
      <c r="F8" s="5" t="s">
        <v>109</v>
      </c>
      <c r="G8" s="5">
        <v>4.0999999999999996</v>
      </c>
      <c r="H8" s="5">
        <v>33.46</v>
      </c>
      <c r="I8" s="5">
        <v>23.46</v>
      </c>
      <c r="J8" s="5">
        <v>25.31</v>
      </c>
      <c r="K8" s="5">
        <v>6.37</v>
      </c>
      <c r="L8" s="5">
        <v>120</v>
      </c>
      <c r="M8" s="5">
        <v>133</v>
      </c>
      <c r="N8" s="5">
        <v>35</v>
      </c>
    </row>
    <row r="9" spans="1:17" x14ac:dyDescent="0.3">
      <c r="B9" s="5" t="s">
        <v>14</v>
      </c>
      <c r="C9" s="5" t="s">
        <v>47</v>
      </c>
      <c r="D9" s="9">
        <f>IFERROR(AVERAGEIFS('Raw HPCD Costs'!$G$3:$G$50,'Raw HPCD Costs'!$B$3:$B$50,$B9,'Raw HPCD Costs'!$C$3:$C$50,$C9), " ")</f>
        <v>898.08428571428578</v>
      </c>
      <c r="E9" s="5" t="s">
        <v>18</v>
      </c>
      <c r="F9" s="5" t="s">
        <v>109</v>
      </c>
      <c r="G9" s="5">
        <v>4</v>
      </c>
      <c r="H9" s="5">
        <v>33.5</v>
      </c>
      <c r="I9" s="5">
        <v>23.6</v>
      </c>
      <c r="J9" s="5">
        <v>25.6</v>
      </c>
      <c r="K9" s="5">
        <v>5.85</v>
      </c>
      <c r="L9" s="5">
        <v>240</v>
      </c>
      <c r="M9" s="5">
        <v>145</v>
      </c>
      <c r="N9" s="5">
        <v>60</v>
      </c>
    </row>
    <row r="10" spans="1:17" x14ac:dyDescent="0.3">
      <c r="B10" s="5" t="s">
        <v>14</v>
      </c>
      <c r="C10" s="5" t="s">
        <v>58</v>
      </c>
      <c r="D10" s="9">
        <f>IFERROR(AVERAGEIFS('Raw HPCD Costs'!$G$3:$G$50,'Raw HPCD Costs'!$B$3:$B$50,$B10,'Raw HPCD Costs'!$C$3:$C$50,$C10), " ")</f>
        <v>942.0542857142857</v>
      </c>
      <c r="E10" s="5" t="s">
        <v>18</v>
      </c>
      <c r="F10" s="5" t="s">
        <v>109</v>
      </c>
      <c r="G10" s="5">
        <v>4</v>
      </c>
      <c r="H10" s="5">
        <v>33.5</v>
      </c>
      <c r="I10" s="5">
        <v>23.6</v>
      </c>
      <c r="J10" s="5">
        <v>25.6</v>
      </c>
      <c r="K10" s="5">
        <v>5.85</v>
      </c>
      <c r="L10" s="5">
        <v>240</v>
      </c>
      <c r="M10" s="5">
        <v>145</v>
      </c>
      <c r="N10" s="5">
        <v>60</v>
      </c>
    </row>
    <row r="11" spans="1:17" x14ac:dyDescent="0.3">
      <c r="B11" s="5" t="s">
        <v>15</v>
      </c>
      <c r="C11" s="5" t="s">
        <v>68</v>
      </c>
      <c r="D11" s="9">
        <f>IFERROR(AVERAGEIFS('Raw HPCD Costs'!$G$3:$G$50,'Raw HPCD Costs'!$B$3:$B$50,$B11,'Raw HPCD Costs'!$C$3:$C$50,$C11), " ")</f>
        <v>1249.8983333333333</v>
      </c>
      <c r="E11" s="5" t="s">
        <v>18</v>
      </c>
      <c r="F11" s="5" t="s">
        <v>108</v>
      </c>
      <c r="G11" s="5">
        <v>7.4</v>
      </c>
      <c r="H11" s="5">
        <v>38</v>
      </c>
      <c r="I11" s="5">
        <v>27</v>
      </c>
      <c r="J11" s="5">
        <v>31</v>
      </c>
      <c r="K11" s="5">
        <v>5.2</v>
      </c>
      <c r="L11" s="5" t="s">
        <v>106</v>
      </c>
      <c r="M11" s="5">
        <v>460</v>
      </c>
      <c r="N11" s="5">
        <v>70</v>
      </c>
    </row>
    <row r="12" spans="1:17" x14ac:dyDescent="0.3">
      <c r="B12" s="6" t="s">
        <v>15</v>
      </c>
      <c r="C12" s="6" t="s">
        <v>75</v>
      </c>
      <c r="D12" s="10">
        <f>IFERROR(AVERAGEIFS('Raw HPCD Costs'!$G$3:$G$50,'Raw HPCD Costs'!$B$3:$B$50,$B12,'Raw HPCD Costs'!$C$3:$C$50,$C12), " ")</f>
        <v>1700.93625</v>
      </c>
      <c r="E12" s="6" t="s">
        <v>18</v>
      </c>
      <c r="F12" s="6" t="s">
        <v>108</v>
      </c>
      <c r="G12" s="6">
        <v>7.4</v>
      </c>
      <c r="H12" s="6">
        <v>38</v>
      </c>
      <c r="I12" s="6">
        <v>27</v>
      </c>
      <c r="J12" s="6">
        <v>31</v>
      </c>
      <c r="K12" s="6">
        <v>5.2</v>
      </c>
      <c r="L12" s="6" t="s">
        <v>106</v>
      </c>
      <c r="M12" s="6">
        <v>460</v>
      </c>
      <c r="N12" s="6">
        <v>70</v>
      </c>
    </row>
    <row r="21" ht="15.7" customHeight="1" x14ac:dyDescent="0.3"/>
  </sheetData>
  <conditionalFormatting sqref="B3:B12">
    <cfRule type="expression" dxfId="7" priority="2">
      <formula>ifvalue($D$3)=TRUE</formula>
    </cfRule>
  </conditionalFormatting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B2:M444"/>
  <sheetViews>
    <sheetView workbookViewId="0">
      <selection activeCell="K441" sqref="K441"/>
    </sheetView>
  </sheetViews>
  <sheetFormatPr defaultRowHeight="14.4" x14ac:dyDescent="0.3"/>
  <cols>
    <col min="2" max="2" width="25.69921875" hidden="1" customWidth="1"/>
    <col min="3" max="3" width="15.3984375" bestFit="1" customWidth="1"/>
    <col min="4" max="4" width="16.8984375" bestFit="1" customWidth="1"/>
    <col min="5" max="5" width="12.296875" bestFit="1" customWidth="1"/>
    <col min="6" max="6" width="14.59765625" customWidth="1"/>
    <col min="7" max="7" width="9.09765625" bestFit="1" customWidth="1"/>
    <col min="8" max="8" width="12.09765625" bestFit="1" customWidth="1"/>
    <col min="9" max="9" width="11.8984375" style="24" bestFit="1" customWidth="1"/>
    <col min="10" max="10" width="9.8984375" style="21" bestFit="1" customWidth="1"/>
    <col min="11" max="11" width="9.8984375" style="21" customWidth="1"/>
    <col min="12" max="12" width="12.69921875" customWidth="1"/>
    <col min="13" max="13" width="156.8984375" bestFit="1" customWidth="1"/>
  </cols>
  <sheetData>
    <row r="2" spans="2:13" x14ac:dyDescent="0.3">
      <c r="B2" s="18"/>
      <c r="C2" s="1" t="s">
        <v>0</v>
      </c>
      <c r="D2" s="1" t="s">
        <v>1</v>
      </c>
      <c r="E2" s="1" t="s">
        <v>899</v>
      </c>
      <c r="F2" s="1" t="s">
        <v>908</v>
      </c>
      <c r="G2" s="1" t="s">
        <v>105</v>
      </c>
      <c r="H2" s="1" t="s">
        <v>901</v>
      </c>
      <c r="I2" s="27" t="s">
        <v>183</v>
      </c>
      <c r="J2" s="28" t="s">
        <v>2</v>
      </c>
      <c r="K2" s="28" t="s">
        <v>1245</v>
      </c>
      <c r="L2" s="1" t="s">
        <v>20</v>
      </c>
      <c r="M2" s="1" t="s">
        <v>19</v>
      </c>
    </row>
    <row r="3" spans="2:13" x14ac:dyDescent="0.3">
      <c r="B3" s="38" t="str">
        <f>CONCATENATE(RawElecCD[[#This Row],[Manufacturer]],RawElecCD[[#This Row],[Model]])</f>
        <v>HaierQFT15ESSNWW</v>
      </c>
      <c r="C3" t="s">
        <v>184</v>
      </c>
      <c r="D3" t="s">
        <v>121</v>
      </c>
      <c r="E3" t="s">
        <v>18</v>
      </c>
      <c r="F3" s="43">
        <f>IF(OR(RawElecCD[[#This Row],[Volts]]=240,RawElecCD[[#This Row],[Volts]]=220,RawElecCD[[#This Row],[Volts]]="220/240V"),240,120)</f>
        <v>240</v>
      </c>
      <c r="G3">
        <v>240</v>
      </c>
      <c r="H3" t="str">
        <f>IF(RawElecCD[[#This Row],[Drum Cap]]&lt;4.4,"Compact","Standard")</f>
        <v>Compact</v>
      </c>
      <c r="I3" s="24">
        <v>4.0999999999999996</v>
      </c>
      <c r="J3" s="23">
        <v>799.99</v>
      </c>
      <c r="K3" s="23" t="s">
        <v>912</v>
      </c>
      <c r="L3" t="s">
        <v>53</v>
      </c>
      <c r="M3" s="7" t="s">
        <v>185</v>
      </c>
    </row>
    <row r="4" spans="2:13" x14ac:dyDescent="0.3">
      <c r="B4" s="38" t="str">
        <f>CONCATENATE(RawElecCD[[#This Row],[Manufacturer]],RawElecCD[[#This Row],[Model]])</f>
        <v>SamsungDV22K6800EW</v>
      </c>
      <c r="C4" t="s">
        <v>14</v>
      </c>
      <c r="D4" t="s">
        <v>180</v>
      </c>
      <c r="E4" t="s">
        <v>18</v>
      </c>
      <c r="F4" s="43">
        <f>IF(OR(RawElecCD[[#This Row],[Volts]]=240,RawElecCD[[#This Row],[Volts]]=220,RawElecCD[[#This Row],[Volts]]="220/240V"),240,120)</f>
        <v>240</v>
      </c>
      <c r="G4">
        <v>240</v>
      </c>
      <c r="H4" t="str">
        <f>IF(RawElecCD[[#This Row],[Drum Cap]]&lt;4.4,"Compact","Standard")</f>
        <v>Compact</v>
      </c>
      <c r="I4" s="22">
        <v>4</v>
      </c>
      <c r="J4" s="21">
        <v>846</v>
      </c>
      <c r="K4" s="21" t="s">
        <v>915</v>
      </c>
      <c r="L4" t="s">
        <v>49</v>
      </c>
      <c r="M4" t="s">
        <v>303</v>
      </c>
    </row>
    <row r="5" spans="2:13" x14ac:dyDescent="0.3">
      <c r="B5" s="38" t="str">
        <f>CONCATENATE(RawElecCD[[#This Row],[Manufacturer]],RawElecCD[[#This Row],[Model]])</f>
        <v>GEGFD45ESSMWW</v>
      </c>
      <c r="C5" t="s">
        <v>92</v>
      </c>
      <c r="D5" t="s">
        <v>130</v>
      </c>
      <c r="E5" t="s">
        <v>900</v>
      </c>
      <c r="F5" s="43">
        <f>IF(OR(RawElecCD[[#This Row],[Volts]]=240,RawElecCD[[#This Row],[Volts]]=220,RawElecCD[[#This Row],[Volts]]="220/240V"),240,120)</f>
        <v>240</v>
      </c>
      <c r="G5">
        <v>240</v>
      </c>
      <c r="H5" t="str">
        <f>IF(RawElecCD[[#This Row],[Drum Cap]]&lt;4.4,"Compact","Standard")</f>
        <v>Standard</v>
      </c>
      <c r="I5" s="24">
        <v>7.5</v>
      </c>
      <c r="J5" s="23">
        <v>649.99</v>
      </c>
      <c r="K5" s="23" t="s">
        <v>912</v>
      </c>
      <c r="L5" t="s">
        <v>53</v>
      </c>
      <c r="M5" s="7" t="s">
        <v>187</v>
      </c>
    </row>
    <row r="6" spans="2:13" x14ac:dyDescent="0.3">
      <c r="B6" s="38" t="str">
        <f>CONCATENATE(RawElecCD[[#This Row],[Manufacturer]],RawElecCD[[#This Row],[Model]])</f>
        <v>MaytagMDE2400AY</v>
      </c>
      <c r="C6" t="s">
        <v>96</v>
      </c>
      <c r="D6" t="s">
        <v>534</v>
      </c>
      <c r="E6" t="s">
        <v>900</v>
      </c>
      <c r="F6" s="43">
        <f>IF(OR(RawElecCD[[#This Row],[Volts]]=240,RawElecCD[[#This Row],[Volts]]=220,RawElecCD[[#This Row],[Volts]]="220/240V"),240,120)</f>
        <v>240</v>
      </c>
      <c r="G6" t="s">
        <v>403</v>
      </c>
      <c r="H6" t="str">
        <f>IF(RawElecCD[[#This Row],[Drum Cap]]&lt;4.4,"Compact","Standard")</f>
        <v>Compact</v>
      </c>
      <c r="I6">
        <v>3.7</v>
      </c>
      <c r="J6" s="25">
        <v>431.99</v>
      </c>
      <c r="K6" s="21" t="s">
        <v>915</v>
      </c>
      <c r="L6" t="s">
        <v>405</v>
      </c>
      <c r="M6" s="7" t="s">
        <v>535</v>
      </c>
    </row>
    <row r="7" spans="2:13" x14ac:dyDescent="0.3">
      <c r="B7" s="38" t="str">
        <f>CONCATENATE(RawElecCD[[#This Row],[Manufacturer]],RawElecCD[[#This Row],[Model]])</f>
        <v>LGDLE1501W</v>
      </c>
      <c r="C7" t="s">
        <v>95</v>
      </c>
      <c r="D7" t="s">
        <v>670</v>
      </c>
      <c r="E7" t="s">
        <v>18</v>
      </c>
      <c r="F7" s="43">
        <f>IF(OR(RawElecCD[[#This Row],[Volts]]=240,RawElecCD[[#This Row],[Volts]]=220,RawElecCD[[#This Row],[Volts]]="220/240V"),240,120)</f>
        <v>240</v>
      </c>
      <c r="G7" t="s">
        <v>403</v>
      </c>
      <c r="H7" t="str">
        <f>IF(RawElecCD[[#This Row],[Drum Cap]]&lt;4.4,"Compact","Standard")</f>
        <v>Standard</v>
      </c>
      <c r="I7" s="24">
        <v>7.4</v>
      </c>
      <c r="J7" s="23">
        <v>475.19</v>
      </c>
      <c r="K7" s="23" t="s">
        <v>912</v>
      </c>
      <c r="L7" t="s">
        <v>405</v>
      </c>
      <c r="M7" s="7" t="s">
        <v>671</v>
      </c>
    </row>
    <row r="8" spans="2:13" x14ac:dyDescent="0.3">
      <c r="B8" s="38" t="str">
        <f>CONCATENATE(RawElecCD[[#This Row],[Manufacturer]],RawElecCD[[#This Row],[Model]])</f>
        <v>LG ElectronicsDLE3500W</v>
      </c>
      <c r="C8" t="s">
        <v>231</v>
      </c>
      <c r="D8" t="s">
        <v>245</v>
      </c>
      <c r="E8" t="s">
        <v>18</v>
      </c>
      <c r="F8" s="43">
        <f>IF(OR(RawElecCD[[#This Row],[Volts]]=240,RawElecCD[[#This Row],[Volts]]=220,RawElecCD[[#This Row],[Volts]]="220/240V"),240,120)</f>
        <v>240</v>
      </c>
      <c r="G8">
        <v>240</v>
      </c>
      <c r="H8" t="str">
        <f>IF(RawElecCD[[#This Row],[Drum Cap]]&lt;4.4,"Compact","Standard")</f>
        <v>Standard</v>
      </c>
      <c r="I8" s="22">
        <v>7.4</v>
      </c>
      <c r="J8" s="21">
        <v>648</v>
      </c>
      <c r="K8" s="21" t="s">
        <v>912</v>
      </c>
      <c r="L8" t="s">
        <v>49</v>
      </c>
      <c r="M8" s="7" t="s">
        <v>375</v>
      </c>
    </row>
    <row r="9" spans="2:13" x14ac:dyDescent="0.3">
      <c r="B9" s="38" t="str">
        <f>CONCATENATE(RawElecCD[[#This Row],[Manufacturer]],RawElecCD[[#This Row],[Model]])</f>
        <v>WhirlpoolCED9150GW</v>
      </c>
      <c r="C9" t="s">
        <v>15</v>
      </c>
      <c r="D9" t="s">
        <v>284</v>
      </c>
      <c r="E9" t="s">
        <v>900</v>
      </c>
      <c r="F9" s="43">
        <f>IF(OR(RawElecCD[[#This Row],[Volts]]=240,RawElecCD[[#This Row],[Volts]]=220,RawElecCD[[#This Row],[Volts]]="220/240V"),240,120)</f>
        <v>240</v>
      </c>
      <c r="G9">
        <v>240</v>
      </c>
      <c r="H9" t="str">
        <f>IF(RawElecCD[[#This Row],[Drum Cap]]&lt;4.4,"Compact","Standard")</f>
        <v>Standard</v>
      </c>
      <c r="I9" s="22">
        <v>6.7</v>
      </c>
      <c r="J9" s="21">
        <v>1169.0999999999999</v>
      </c>
      <c r="K9" s="21" t="s">
        <v>915</v>
      </c>
      <c r="L9" t="s">
        <v>49</v>
      </c>
      <c r="M9" s="7" t="s">
        <v>328</v>
      </c>
    </row>
    <row r="10" spans="2:13" x14ac:dyDescent="0.3">
      <c r="B10" s="38" t="str">
        <f>CONCATENATE(RawElecCD[[#This Row],[Manufacturer]],RawElecCD[[#This Row],[Model]])</f>
        <v>WhirlpoolCED9160GW</v>
      </c>
      <c r="C10" t="s">
        <v>15</v>
      </c>
      <c r="D10" t="s">
        <v>143</v>
      </c>
      <c r="E10" t="s">
        <v>900</v>
      </c>
      <c r="F10" s="43">
        <f>IF(OR(RawElecCD[[#This Row],[Volts]]=240,RawElecCD[[#This Row],[Volts]]=220,RawElecCD[[#This Row],[Volts]]="220/240V"),240,120)</f>
        <v>240</v>
      </c>
      <c r="G10">
        <v>240</v>
      </c>
      <c r="H10" t="str">
        <f>IF(RawElecCD[[#This Row],[Drum Cap]]&lt;4.4,"Compact","Standard")</f>
        <v>Standard</v>
      </c>
      <c r="I10" s="22">
        <v>6.7</v>
      </c>
      <c r="J10" s="21">
        <v>1079.99</v>
      </c>
      <c r="K10" s="21" t="s">
        <v>915</v>
      </c>
      <c r="L10" t="s">
        <v>53</v>
      </c>
      <c r="M10" t="s">
        <v>193</v>
      </c>
    </row>
    <row r="11" spans="2:13" x14ac:dyDescent="0.3">
      <c r="B11" s="38" t="str">
        <f>CONCATENATE(RawElecCD[[#This Row],[Manufacturer]],RawElecCD[[#This Row],[Model]])</f>
        <v>GEGTD42EASJWW</v>
      </c>
      <c r="C11" t="s">
        <v>92</v>
      </c>
      <c r="D11" t="s">
        <v>162</v>
      </c>
      <c r="E11" t="s">
        <v>18</v>
      </c>
      <c r="F11" s="43">
        <f>IF(OR(RawElecCD[[#This Row],[Volts]]=240,RawElecCD[[#This Row],[Volts]]=220,RawElecCD[[#This Row],[Volts]]="220/240V"),240,120)</f>
        <v>240</v>
      </c>
      <c r="G11">
        <v>240</v>
      </c>
      <c r="H11" t="str">
        <f>IF(RawElecCD[[#This Row],[Drum Cap]]&lt;4.4,"Compact","Standard")</f>
        <v>Standard</v>
      </c>
      <c r="I11" s="22">
        <v>7.2</v>
      </c>
      <c r="J11" s="23">
        <v>499.99</v>
      </c>
      <c r="K11" s="23" t="s">
        <v>915</v>
      </c>
      <c r="L11" t="s">
        <v>53</v>
      </c>
      <c r="M11" t="s">
        <v>217</v>
      </c>
    </row>
    <row r="12" spans="2:13" x14ac:dyDescent="0.3">
      <c r="B12" s="38" t="str">
        <f>CONCATENATE(RawElecCD[[#This Row],[Manufacturer]],RawElecCD[[#This Row],[Model]])</f>
        <v>AmanaNED5800HW</v>
      </c>
      <c r="C12" t="s">
        <v>93</v>
      </c>
      <c r="D12" t="s">
        <v>168</v>
      </c>
      <c r="E12" t="s">
        <v>18</v>
      </c>
      <c r="F12" s="43">
        <f>IF(OR(RawElecCD[[#This Row],[Volts]]=240,RawElecCD[[#This Row],[Volts]]=220,RawElecCD[[#This Row],[Volts]]="220/240V"),240,120)</f>
        <v>240</v>
      </c>
      <c r="G12">
        <v>240</v>
      </c>
      <c r="H12" t="str">
        <f>IF(RawElecCD[[#This Row],[Drum Cap]]&lt;4.4,"Compact","Standard")</f>
        <v>Standard</v>
      </c>
      <c r="I12" s="22">
        <v>7.4</v>
      </c>
      <c r="J12" s="23">
        <v>599.99</v>
      </c>
      <c r="K12" s="23" t="s">
        <v>912</v>
      </c>
      <c r="L12" t="s">
        <v>53</v>
      </c>
      <c r="M12" s="7" t="s">
        <v>212</v>
      </c>
    </row>
    <row r="13" spans="2:13" x14ac:dyDescent="0.3">
      <c r="B13" s="38" t="str">
        <f>CONCATENATE(RawElecCD[[#This Row],[Manufacturer]],RawElecCD[[#This Row],[Model]])</f>
        <v>WhirlpoolCED9160GW</v>
      </c>
      <c r="C13" t="s">
        <v>15</v>
      </c>
      <c r="D13" t="s">
        <v>143</v>
      </c>
      <c r="E13" t="s">
        <v>900</v>
      </c>
      <c r="F13" s="43">
        <f>IF(OR(RawElecCD[[#This Row],[Volts]]=240,RawElecCD[[#This Row],[Volts]]=220,RawElecCD[[#This Row],[Volts]]="220/240V"),240,120)</f>
        <v>240</v>
      </c>
      <c r="G13">
        <v>240</v>
      </c>
      <c r="H13" t="str">
        <f>IF(RawElecCD[[#This Row],[Drum Cap]]&lt;4.4,"Compact","Standard")</f>
        <v>Standard</v>
      </c>
      <c r="I13" s="22">
        <v>6.7</v>
      </c>
      <c r="J13" s="21">
        <v>1079.0999999999999</v>
      </c>
      <c r="K13" s="21" t="s">
        <v>915</v>
      </c>
      <c r="L13" t="s">
        <v>49</v>
      </c>
      <c r="M13" t="s">
        <v>310</v>
      </c>
    </row>
    <row r="14" spans="2:13" x14ac:dyDescent="0.3">
      <c r="B14" s="38" t="str">
        <f>CONCATENATE(RawElecCD[[#This Row],[Manufacturer]],RawElecCD[[#This Row],[Model]])</f>
        <v>WhirlpoolCED9160GW</v>
      </c>
      <c r="C14" t="s">
        <v>15</v>
      </c>
      <c r="D14" t="s">
        <v>143</v>
      </c>
      <c r="E14" t="s">
        <v>900</v>
      </c>
      <c r="F14" s="43">
        <f>IF(OR(RawElecCD[[#This Row],[Volts]]=240,RawElecCD[[#This Row],[Volts]]=220,RawElecCD[[#This Row],[Volts]]="220/240V"),240,120)</f>
        <v>240</v>
      </c>
      <c r="G14" s="38">
        <v>240</v>
      </c>
      <c r="H14" t="str">
        <f>IF(RawElecCD[[#This Row],[Drum Cap]]&lt;4.4,"Compact","Standard")</f>
        <v>Standard</v>
      </c>
      <c r="I14" s="24">
        <v>8.3000000000000007</v>
      </c>
      <c r="J14" s="23">
        <v>599.36</v>
      </c>
      <c r="K14" s="21" t="s">
        <v>915</v>
      </c>
      <c r="L14" t="s">
        <v>405</v>
      </c>
      <c r="M14" s="7" t="s">
        <v>832</v>
      </c>
    </row>
    <row r="15" spans="2:13" x14ac:dyDescent="0.3">
      <c r="B15" s="38" t="str">
        <f>CONCATENATE(RawElecCD[[#This Row],[Manufacturer]],RawElecCD[[#This Row],[Model]])</f>
        <v>HaierQFD15ESSNWW</v>
      </c>
      <c r="C15" t="s">
        <v>184</v>
      </c>
      <c r="D15" t="s">
        <v>174</v>
      </c>
      <c r="E15" t="s">
        <v>18</v>
      </c>
      <c r="F15" s="43">
        <f>IF(OR(RawElecCD[[#This Row],[Volts]]=240,RawElecCD[[#This Row],[Volts]]=220,RawElecCD[[#This Row],[Volts]]="220/240V"),240,120)</f>
        <v>240</v>
      </c>
      <c r="G15">
        <v>240</v>
      </c>
      <c r="H15" t="str">
        <f>IF(RawElecCD[[#This Row],[Drum Cap]]&lt;4.4,"Compact","Standard")</f>
        <v>Compact</v>
      </c>
      <c r="I15" s="22">
        <v>4.0999999999999996</v>
      </c>
      <c r="J15" s="23">
        <v>799.99</v>
      </c>
      <c r="K15" s="23" t="s">
        <v>912</v>
      </c>
      <c r="L15" t="s">
        <v>53</v>
      </c>
      <c r="M15" t="s">
        <v>195</v>
      </c>
    </row>
    <row r="16" spans="2:13" x14ac:dyDescent="0.3">
      <c r="B16" s="38" t="str">
        <f>CONCATENATE(RawElecCD[[#This Row],[Manufacturer]],RawElecCD[[#This Row],[Model]])</f>
        <v>AmanaNED4655EW</v>
      </c>
      <c r="C16" t="s">
        <v>93</v>
      </c>
      <c r="D16" t="s">
        <v>148</v>
      </c>
      <c r="E16" t="s">
        <v>18</v>
      </c>
      <c r="F16" s="43">
        <f>IF(OR(RawElecCD[[#This Row],[Volts]]=240,RawElecCD[[#This Row],[Volts]]=220,RawElecCD[[#This Row],[Volts]]="220/240V"),240,120)</f>
        <v>240</v>
      </c>
      <c r="G16">
        <v>240</v>
      </c>
      <c r="H16" t="str">
        <f>IF(RawElecCD[[#This Row],[Drum Cap]]&lt;4.4,"Compact","Standard")</f>
        <v>Standard</v>
      </c>
      <c r="I16" s="22">
        <v>6.5</v>
      </c>
      <c r="J16" s="23">
        <v>399.99</v>
      </c>
      <c r="K16" s="23" t="s">
        <v>915</v>
      </c>
      <c r="L16" t="s">
        <v>53</v>
      </c>
      <c r="M16" t="s">
        <v>219</v>
      </c>
    </row>
    <row r="17" spans="2:13" x14ac:dyDescent="0.3">
      <c r="B17" s="38" t="str">
        <f>CONCATENATE(RawElecCD[[#This Row],[Manufacturer]],RawElecCD[[#This Row],[Model]])</f>
        <v>LGDLE3500W</v>
      </c>
      <c r="C17" t="s">
        <v>95</v>
      </c>
      <c r="D17" t="s">
        <v>245</v>
      </c>
      <c r="E17" t="s">
        <v>18</v>
      </c>
      <c r="F17" s="43">
        <f>IF(OR(RawElecCD[[#This Row],[Volts]]=240,RawElecCD[[#This Row],[Volts]]=220,RawElecCD[[#This Row],[Volts]]="220/240V"),240,120)</f>
        <v>240</v>
      </c>
      <c r="G17" t="s">
        <v>403</v>
      </c>
      <c r="H17" t="str">
        <f>IF(RawElecCD[[#This Row],[Drum Cap]]&lt;4.4,"Compact","Standard")</f>
        <v>Standard</v>
      </c>
      <c r="I17" s="24">
        <v>7.4</v>
      </c>
      <c r="J17" s="23">
        <v>534.59</v>
      </c>
      <c r="K17" s="23" t="s">
        <v>912</v>
      </c>
      <c r="L17" t="s">
        <v>405</v>
      </c>
      <c r="M17" s="7" t="s">
        <v>615</v>
      </c>
    </row>
    <row r="18" spans="2:13" x14ac:dyDescent="0.3">
      <c r="B18" s="38" t="str">
        <f>CONCATENATE(RawElecCD[[#This Row],[Manufacturer]],RawElecCD[[#This Row],[Model]])</f>
        <v>LGDLE4970W</v>
      </c>
      <c r="C18" t="s">
        <v>95</v>
      </c>
      <c r="D18" t="s">
        <v>713</v>
      </c>
      <c r="E18" t="s">
        <v>18</v>
      </c>
      <c r="F18" s="43">
        <f>IF(OR(RawElecCD[[#This Row],[Volts]]=240,RawElecCD[[#This Row],[Volts]]=220,RawElecCD[[#This Row],[Volts]]="220/240V"),240,120)</f>
        <v>240</v>
      </c>
      <c r="G18">
        <v>240</v>
      </c>
      <c r="H18" t="str">
        <f>IF(RawElecCD[[#This Row],[Drum Cap]]&lt;4.4,"Compact","Standard")</f>
        <v>Compact</v>
      </c>
      <c r="I18" s="24">
        <v>4.3</v>
      </c>
      <c r="J18" s="23">
        <v>475.19</v>
      </c>
      <c r="K18" s="23" t="s">
        <v>915</v>
      </c>
      <c r="L18" t="s">
        <v>405</v>
      </c>
      <c r="M18" s="7" t="s">
        <v>714</v>
      </c>
    </row>
    <row r="19" spans="2:13" x14ac:dyDescent="0.3">
      <c r="B19" s="38" t="str">
        <f>CONCATENATE(RawElecCD[[#This Row],[Manufacturer]],RawElecCD[[#This Row],[Model]])</f>
        <v>GEGFT14ESSLWW</v>
      </c>
      <c r="C19" t="s">
        <v>92</v>
      </c>
      <c r="D19" t="s">
        <v>166</v>
      </c>
      <c r="E19" t="s">
        <v>18</v>
      </c>
      <c r="F19" s="43">
        <f>IF(OR(RawElecCD[[#This Row],[Volts]]=240,RawElecCD[[#This Row],[Volts]]=220,RawElecCD[[#This Row],[Volts]]="220/240V"),240,120)</f>
        <v>240</v>
      </c>
      <c r="G19">
        <v>240</v>
      </c>
      <c r="H19" t="str">
        <f>IF(RawElecCD[[#This Row],[Drum Cap]]&lt;4.4,"Compact","Standard")</f>
        <v>Compact</v>
      </c>
      <c r="I19" s="24">
        <v>4</v>
      </c>
      <c r="J19" s="23">
        <v>899.99</v>
      </c>
      <c r="K19" s="23" t="s">
        <v>915</v>
      </c>
      <c r="L19" t="s">
        <v>53</v>
      </c>
      <c r="M19" s="7" t="s">
        <v>220</v>
      </c>
    </row>
    <row r="20" spans="2:13" x14ac:dyDescent="0.3">
      <c r="B20" s="38" t="str">
        <f>CONCATENATE(RawElecCD[[#This Row],[Manufacturer]],RawElecCD[[#This Row],[Model]])</f>
        <v>LGDLE7100W</v>
      </c>
      <c r="C20" t="s">
        <v>95</v>
      </c>
      <c r="D20" t="s">
        <v>131</v>
      </c>
      <c r="E20" t="s">
        <v>18</v>
      </c>
      <c r="F20" s="43">
        <f>IF(OR(RawElecCD[[#This Row],[Volts]]=240,RawElecCD[[#This Row],[Volts]]=220,RawElecCD[[#This Row],[Volts]]="220/240V"),240,120)</f>
        <v>240</v>
      </c>
      <c r="G20">
        <v>240</v>
      </c>
      <c r="H20" t="str">
        <f>IF(RawElecCD[[#This Row],[Drum Cap]]&lt;4.4,"Compact","Standard")</f>
        <v>Standard</v>
      </c>
      <c r="I20" s="22">
        <v>7.3</v>
      </c>
      <c r="J20" s="23">
        <v>629.99</v>
      </c>
      <c r="K20" s="23" t="s">
        <v>912</v>
      </c>
      <c r="L20" t="s">
        <v>53</v>
      </c>
      <c r="M20" t="s">
        <v>209</v>
      </c>
    </row>
    <row r="21" spans="2:13" x14ac:dyDescent="0.3">
      <c r="B21" s="38" t="str">
        <f>CONCATENATE(RawElecCD[[#This Row],[Manufacturer]],RawElecCD[[#This Row],[Model]])</f>
        <v>SamsungDV22K6800EW/A1</v>
      </c>
      <c r="C21" t="s">
        <v>14</v>
      </c>
      <c r="D21" t="s">
        <v>707</v>
      </c>
      <c r="E21" t="s">
        <v>18</v>
      </c>
      <c r="F21" s="43">
        <f>IF(OR(RawElecCD[[#This Row],[Volts]]=240,RawElecCD[[#This Row],[Volts]]=220,RawElecCD[[#This Row],[Volts]]="220/240V"),240,120)</f>
        <v>240</v>
      </c>
      <c r="G21" t="s">
        <v>403</v>
      </c>
      <c r="H21" t="str">
        <f>IF(RawElecCD[[#This Row],[Drum Cap]]&lt;4.4,"Compact","Standard")</f>
        <v>Standard</v>
      </c>
      <c r="I21" s="24">
        <v>7.3</v>
      </c>
      <c r="J21" s="23">
        <v>593.99</v>
      </c>
      <c r="K21" s="21" t="s">
        <v>915</v>
      </c>
      <c r="L21" t="s">
        <v>405</v>
      </c>
      <c r="M21" s="7" t="s">
        <v>708</v>
      </c>
    </row>
    <row r="22" spans="2:13" x14ac:dyDescent="0.3">
      <c r="B22" s="38" t="str">
        <f>CONCATENATE(RawElecCD[[#This Row],[Manufacturer]],RawElecCD[[#This Row],[Model]])</f>
        <v>BoschWTG865H3UC</v>
      </c>
      <c r="C22" t="s">
        <v>228</v>
      </c>
      <c r="D22" t="s">
        <v>161</v>
      </c>
      <c r="E22" t="s">
        <v>18</v>
      </c>
      <c r="F22" s="43">
        <f>IF(OR(RawElecCD[[#This Row],[Volts]]=240,RawElecCD[[#This Row],[Volts]]=220,RawElecCD[[#This Row],[Volts]]="220/240V"),240,120)</f>
        <v>240</v>
      </c>
      <c r="G22">
        <v>240</v>
      </c>
      <c r="H22" t="str">
        <f>IF(RawElecCD[[#This Row],[Drum Cap]]&lt;4.4,"Compact","Standard")</f>
        <v>Compact</v>
      </c>
      <c r="I22" s="24">
        <v>4</v>
      </c>
      <c r="J22" s="21">
        <v>1394.99</v>
      </c>
      <c r="K22" s="21" t="s">
        <v>912</v>
      </c>
      <c r="L22" t="s">
        <v>53</v>
      </c>
      <c r="M22" s="7" t="s">
        <v>221</v>
      </c>
    </row>
    <row r="23" spans="2:13" x14ac:dyDescent="0.3">
      <c r="B23" s="38" t="str">
        <f>CONCATENATE(RawElecCD[[#This Row],[Manufacturer]],RawElecCD[[#This Row],[Model]])</f>
        <v>LGDLE7100W</v>
      </c>
      <c r="C23" t="s">
        <v>95</v>
      </c>
      <c r="D23" t="s">
        <v>131</v>
      </c>
      <c r="E23" t="s">
        <v>18</v>
      </c>
      <c r="F23" s="43">
        <f>IF(OR(RawElecCD[[#This Row],[Volts]]=240,RawElecCD[[#This Row],[Volts]]=220,RawElecCD[[#This Row],[Volts]]="220/240V"),240,120)</f>
        <v>240</v>
      </c>
      <c r="G23" t="s">
        <v>403</v>
      </c>
      <c r="H23" t="str">
        <f>IF(RawElecCD[[#This Row],[Drum Cap]]&lt;4.4,"Compact","Standard")</f>
        <v>Standard</v>
      </c>
      <c r="I23" s="24">
        <v>7.3</v>
      </c>
      <c r="J23" s="23">
        <v>475.19</v>
      </c>
      <c r="K23" s="23" t="s">
        <v>912</v>
      </c>
      <c r="L23" t="s">
        <v>405</v>
      </c>
      <c r="M23" s="7" t="s">
        <v>616</v>
      </c>
    </row>
    <row r="24" spans="2:13" x14ac:dyDescent="0.3">
      <c r="B24" s="38" t="str">
        <f>CONCATENATE(RawElecCD[[#This Row],[Manufacturer]],RawElecCD[[#This Row],[Model]])</f>
        <v>SamsungDV22N6850HX/A2</v>
      </c>
      <c r="C24" t="s">
        <v>14</v>
      </c>
      <c r="D24" t="s">
        <v>661</v>
      </c>
      <c r="E24" t="s">
        <v>18</v>
      </c>
      <c r="F24" s="43">
        <f>IF(OR(RawElecCD[[#This Row],[Volts]]=240,RawElecCD[[#This Row],[Volts]]=220,RawElecCD[[#This Row],[Volts]]="220/240V"),240,120)</f>
        <v>240</v>
      </c>
      <c r="G24" t="s">
        <v>403</v>
      </c>
      <c r="H24" t="str">
        <f>IF(RawElecCD[[#This Row],[Drum Cap]]&lt;4.4,"Compact","Standard")</f>
        <v>Standard</v>
      </c>
      <c r="I24" s="24">
        <v>7</v>
      </c>
      <c r="J24" s="23">
        <v>701.99</v>
      </c>
      <c r="K24" s="21" t="s">
        <v>915</v>
      </c>
      <c r="L24" t="s">
        <v>405</v>
      </c>
      <c r="M24" s="7" t="s">
        <v>662</v>
      </c>
    </row>
    <row r="25" spans="2:13" x14ac:dyDescent="0.3">
      <c r="B25" s="38" t="str">
        <f>CONCATENATE(RawElecCD[[#This Row],[Manufacturer]],RawElecCD[[#This Row],[Model]])</f>
        <v>GEGTX42EASJWW</v>
      </c>
      <c r="C25" t="s">
        <v>92</v>
      </c>
      <c r="D25" t="s">
        <v>134</v>
      </c>
      <c r="E25" t="s">
        <v>18</v>
      </c>
      <c r="F25" s="43">
        <f>IF(OR(RawElecCD[[#This Row],[Volts]]=240,RawElecCD[[#This Row],[Volts]]=220,RawElecCD[[#This Row],[Volts]]="220/240V"),240,120)</f>
        <v>240</v>
      </c>
      <c r="G25">
        <v>240</v>
      </c>
      <c r="H25" t="str">
        <f>IF(RawElecCD[[#This Row],[Drum Cap]]&lt;4.4,"Compact","Standard")</f>
        <v>Standard</v>
      </c>
      <c r="I25" s="22">
        <v>6.2</v>
      </c>
      <c r="J25" s="23">
        <v>629.99</v>
      </c>
      <c r="K25" s="23" t="s">
        <v>915</v>
      </c>
      <c r="L25" t="s">
        <v>53</v>
      </c>
      <c r="M25" t="s">
        <v>223</v>
      </c>
    </row>
    <row r="26" spans="2:13" x14ac:dyDescent="0.3">
      <c r="B26" s="38" t="str">
        <f>CONCATENATE(RawElecCD[[#This Row],[Manufacturer]],RawElecCD[[#This Row],[Model]])</f>
        <v>MaytagMED3500FW</v>
      </c>
      <c r="C26" t="s">
        <v>96</v>
      </c>
      <c r="D26" t="s">
        <v>737</v>
      </c>
      <c r="E26" t="s">
        <v>18</v>
      </c>
      <c r="F26" s="43">
        <f>IF(OR(RawElecCD[[#This Row],[Volts]]=240,RawElecCD[[#This Row],[Volts]]=220,RawElecCD[[#This Row],[Volts]]="220/240V"),240,120)</f>
        <v>240</v>
      </c>
      <c r="G26" t="s">
        <v>403</v>
      </c>
      <c r="H26" t="str">
        <f>IF(RawElecCD[[#This Row],[Drum Cap]]&lt;4.4,"Compact","Standard")</f>
        <v>Standard</v>
      </c>
      <c r="I26" s="24">
        <v>8</v>
      </c>
      <c r="J26" s="23">
        <v>539.99</v>
      </c>
      <c r="K26" s="23" t="s">
        <v>912</v>
      </c>
      <c r="L26" t="s">
        <v>405</v>
      </c>
      <c r="M26" s="7" t="s">
        <v>738</v>
      </c>
    </row>
    <row r="27" spans="2:13" x14ac:dyDescent="0.3">
      <c r="B27" s="38" t="str">
        <f>CONCATENATE(RawElecCD[[#This Row],[Manufacturer]],RawElecCD[[#This Row],[Model]])</f>
        <v>LGDLE7200VE</v>
      </c>
      <c r="C27" t="s">
        <v>95</v>
      </c>
      <c r="D27" t="s">
        <v>578</v>
      </c>
      <c r="E27" t="s">
        <v>18</v>
      </c>
      <c r="F27" s="43">
        <f>IF(OR(RawElecCD[[#This Row],[Volts]]=240,RawElecCD[[#This Row],[Volts]]=220,RawElecCD[[#This Row],[Volts]]="220/240V"),240,120)</f>
        <v>240</v>
      </c>
      <c r="G27" t="s">
        <v>403</v>
      </c>
      <c r="H27" t="str">
        <f>IF(RawElecCD[[#This Row],[Drum Cap]]&lt;4.4,"Compact","Standard")</f>
        <v>Standard</v>
      </c>
      <c r="I27" s="24">
        <v>7.3</v>
      </c>
      <c r="J27" s="23">
        <v>593.99</v>
      </c>
      <c r="K27" s="23" t="s">
        <v>912</v>
      </c>
      <c r="L27" t="s">
        <v>405</v>
      </c>
      <c r="M27" s="7" t="s">
        <v>579</v>
      </c>
    </row>
    <row r="28" spans="2:13" x14ac:dyDescent="0.3">
      <c r="B28" s="38" t="str">
        <f>CONCATENATE(RawElecCD[[#This Row],[Manufacturer]],RawElecCD[[#This Row],[Model]])</f>
        <v>WhirlpoolCEM2745FQ</v>
      </c>
      <c r="C28" t="s">
        <v>15</v>
      </c>
      <c r="D28" t="s">
        <v>262</v>
      </c>
      <c r="E28" t="s">
        <v>900</v>
      </c>
      <c r="F28" s="43">
        <f>IF(OR(RawElecCD[[#This Row],[Volts]]=240,RawElecCD[[#This Row],[Volts]]=220,RawElecCD[[#This Row],[Volts]]="220/240V"),240,120)</f>
        <v>240</v>
      </c>
      <c r="G28">
        <v>240</v>
      </c>
      <c r="H28" t="str">
        <f>IF(RawElecCD[[#This Row],[Drum Cap]]&lt;4.4,"Compact","Standard")</f>
        <v>Standard</v>
      </c>
      <c r="I28" s="22">
        <v>7.4</v>
      </c>
      <c r="J28" s="21">
        <v>899.1</v>
      </c>
      <c r="K28" s="21" t="s">
        <v>915</v>
      </c>
      <c r="L28" t="s">
        <v>49</v>
      </c>
      <c r="M28" s="7" t="s">
        <v>371</v>
      </c>
    </row>
    <row r="29" spans="2:13" x14ac:dyDescent="0.3">
      <c r="B29" s="38" t="str">
        <f>CONCATENATE(RawElecCD[[#This Row],[Manufacturer]],RawElecCD[[#This Row],[Model]])</f>
        <v>LGDLE7200WE</v>
      </c>
      <c r="C29" t="s">
        <v>95</v>
      </c>
      <c r="D29" t="s">
        <v>745</v>
      </c>
      <c r="E29" t="s">
        <v>18</v>
      </c>
      <c r="F29" s="43">
        <f>IF(OR(RawElecCD[[#This Row],[Volts]]=240,RawElecCD[[#This Row],[Volts]]=220,RawElecCD[[#This Row],[Volts]]="220/240V"),240,120)</f>
        <v>240</v>
      </c>
      <c r="G29" t="s">
        <v>403</v>
      </c>
      <c r="H29" t="str">
        <f>IF(RawElecCD[[#This Row],[Drum Cap]]&lt;4.4,"Compact","Standard")</f>
        <v>Standard</v>
      </c>
      <c r="I29" s="24">
        <v>7.4</v>
      </c>
      <c r="J29" s="23">
        <v>534.59</v>
      </c>
      <c r="K29" s="23" t="s">
        <v>912</v>
      </c>
      <c r="L29" t="s">
        <v>405</v>
      </c>
      <c r="M29" s="7" t="s">
        <v>746</v>
      </c>
    </row>
    <row r="30" spans="2:13" x14ac:dyDescent="0.3">
      <c r="B30" s="38" t="str">
        <f>CONCATENATE(RawElecCD[[#This Row],[Manufacturer]],RawElecCD[[#This Row],[Model]])</f>
        <v>WhirlpoolCEM2795JQ</v>
      </c>
      <c r="C30" t="s">
        <v>15</v>
      </c>
      <c r="D30" t="s">
        <v>155</v>
      </c>
      <c r="E30" t="s">
        <v>900</v>
      </c>
      <c r="F30" s="43">
        <f>IF(OR(RawElecCD[[#This Row],[Volts]]=240,RawElecCD[[#This Row],[Volts]]=220,RawElecCD[[#This Row],[Volts]]="220/240V"),240,120)</f>
        <v>240</v>
      </c>
      <c r="G30">
        <v>240</v>
      </c>
      <c r="H30" t="str">
        <f>IF(RawElecCD[[#This Row],[Drum Cap]]&lt;4.4,"Compact","Standard")</f>
        <v>Standard</v>
      </c>
      <c r="I30" s="22">
        <v>7.4</v>
      </c>
      <c r="J30" s="23">
        <v>744.99</v>
      </c>
      <c r="K30" s="21" t="s">
        <v>915</v>
      </c>
      <c r="L30" t="s">
        <v>53</v>
      </c>
      <c r="M30" s="7" t="s">
        <v>204</v>
      </c>
    </row>
    <row r="31" spans="2:13" x14ac:dyDescent="0.3">
      <c r="B31" s="38" t="str">
        <f>CONCATENATE(RawElecCD[[#This Row],[Manufacturer]],RawElecCD[[#This Row],[Model]])</f>
        <v>LGDLE7300VE</v>
      </c>
      <c r="C31" t="s">
        <v>95</v>
      </c>
      <c r="D31" t="s">
        <v>142</v>
      </c>
      <c r="E31" t="s">
        <v>18</v>
      </c>
      <c r="F31" s="43">
        <f>IF(OR(RawElecCD[[#This Row],[Volts]]=240,RawElecCD[[#This Row],[Volts]]=220,RawElecCD[[#This Row],[Volts]]="220/240V"),240,120)</f>
        <v>240</v>
      </c>
      <c r="G31">
        <v>240</v>
      </c>
      <c r="H31" t="str">
        <f>IF(RawElecCD[[#This Row],[Drum Cap]]&lt;4.4,"Compact","Standard")</f>
        <v>Standard</v>
      </c>
      <c r="I31" s="22">
        <v>7.3</v>
      </c>
      <c r="J31" s="23">
        <v>749.99</v>
      </c>
      <c r="K31" s="23" t="s">
        <v>912</v>
      </c>
      <c r="L31" t="s">
        <v>53</v>
      </c>
      <c r="M31" t="s">
        <v>200</v>
      </c>
    </row>
    <row r="32" spans="2:13" x14ac:dyDescent="0.3">
      <c r="B32" s="38" t="str">
        <f>CONCATENATE(RawElecCD[[#This Row],[Manufacturer]],RawElecCD[[#This Row],[Model]])</f>
        <v>BoschWTG865H2UC</v>
      </c>
      <c r="C32" t="s">
        <v>228</v>
      </c>
      <c r="D32" t="s">
        <v>156</v>
      </c>
      <c r="E32" t="s">
        <v>18</v>
      </c>
      <c r="F32" s="43">
        <f>IF(OR(RawElecCD[[#This Row],[Volts]]=240,RawElecCD[[#This Row],[Volts]]=220,RawElecCD[[#This Row],[Volts]]="220/240V"),240,120)</f>
        <v>240</v>
      </c>
      <c r="G32">
        <v>240</v>
      </c>
      <c r="H32" t="str">
        <f>IF(RawElecCD[[#This Row],[Drum Cap]]&lt;4.4,"Compact","Standard")</f>
        <v>Compact</v>
      </c>
      <c r="I32" s="24">
        <v>4</v>
      </c>
      <c r="J32" s="21">
        <v>1394.99</v>
      </c>
      <c r="K32" s="21" t="s">
        <v>915</v>
      </c>
      <c r="L32" t="s">
        <v>53</v>
      </c>
      <c r="M32" s="7" t="s">
        <v>224</v>
      </c>
    </row>
    <row r="33" spans="2:13" x14ac:dyDescent="0.3">
      <c r="B33" s="38" t="str">
        <f>CONCATENATE(RawElecCD[[#This Row],[Manufacturer]],RawElecCD[[#This Row],[Model]])</f>
        <v>InsigniaNS-FDRE67WH8A</v>
      </c>
      <c r="C33" t="s">
        <v>97</v>
      </c>
      <c r="D33" t="s">
        <v>175</v>
      </c>
      <c r="E33" t="s">
        <v>18</v>
      </c>
      <c r="F33" s="43">
        <f>IF(OR(RawElecCD[[#This Row],[Volts]]=240,RawElecCD[[#This Row],[Volts]]=220,RawElecCD[[#This Row],[Volts]]="220/240V"),240,120)</f>
        <v>240</v>
      </c>
      <c r="G33">
        <v>240</v>
      </c>
      <c r="H33" t="str">
        <f>IF(RawElecCD[[#This Row],[Drum Cap]]&lt;4.4,"Compact","Standard")</f>
        <v>Standard</v>
      </c>
      <c r="I33" s="22">
        <v>6.7</v>
      </c>
      <c r="J33" s="23">
        <v>499.99</v>
      </c>
      <c r="K33" s="23" t="s">
        <v>915</v>
      </c>
      <c r="L33" t="s">
        <v>53</v>
      </c>
      <c r="M33" t="s">
        <v>205</v>
      </c>
    </row>
    <row r="34" spans="2:13" x14ac:dyDescent="0.3">
      <c r="B34" s="38" t="str">
        <f>CONCATENATE(RawElecCD[[#This Row],[Manufacturer]],RawElecCD[[#This Row],[Model]])</f>
        <v>WhirlpoolCEM2795JQ</v>
      </c>
      <c r="C34" t="s">
        <v>15</v>
      </c>
      <c r="D34" t="s">
        <v>155</v>
      </c>
      <c r="E34" t="s">
        <v>900</v>
      </c>
      <c r="F34" s="43">
        <f>IF(OR(RawElecCD[[#This Row],[Volts]]=240,RawElecCD[[#This Row],[Volts]]=220,RawElecCD[[#This Row],[Volts]]="220/240V"),240,120)</f>
        <v>240</v>
      </c>
      <c r="G34">
        <v>240</v>
      </c>
      <c r="H34" t="str">
        <f>IF(RawElecCD[[#This Row],[Drum Cap]]&lt;4.4,"Compact","Standard")</f>
        <v>Standard</v>
      </c>
      <c r="I34" s="22">
        <v>7.4</v>
      </c>
      <c r="J34" s="21">
        <v>746.1</v>
      </c>
      <c r="K34" s="21" t="s">
        <v>915</v>
      </c>
      <c r="L34" t="s">
        <v>49</v>
      </c>
      <c r="M34" t="s">
        <v>344</v>
      </c>
    </row>
    <row r="35" spans="2:13" x14ac:dyDescent="0.3">
      <c r="B35" s="38" t="str">
        <f>CONCATENATE(RawElecCD[[#This Row],[Manufacturer]],RawElecCD[[#This Row],[Model]])</f>
        <v>WhirlpoolLDR3822PQ</v>
      </c>
      <c r="C35" t="s">
        <v>15</v>
      </c>
      <c r="D35" t="s">
        <v>240</v>
      </c>
      <c r="E35" t="s">
        <v>18</v>
      </c>
      <c r="F35" s="43">
        <f>IF(OR(RawElecCD[[#This Row],[Volts]]=240,RawElecCD[[#This Row],[Volts]]=220,RawElecCD[[#This Row],[Volts]]="220/240V"),240,120)</f>
        <v>120</v>
      </c>
      <c r="G35">
        <v>120</v>
      </c>
      <c r="H35" t="str">
        <f>IF(RawElecCD[[#This Row],[Drum Cap]]&lt;4.4,"Compact","Standard")</f>
        <v>Compact</v>
      </c>
      <c r="I35" s="22">
        <v>3.4</v>
      </c>
      <c r="J35" s="21">
        <v>629.1</v>
      </c>
      <c r="K35" s="21" t="s">
        <v>915</v>
      </c>
      <c r="L35" t="s">
        <v>49</v>
      </c>
      <c r="M35" t="s">
        <v>314</v>
      </c>
    </row>
    <row r="36" spans="2:13" x14ac:dyDescent="0.3">
      <c r="B36" s="38" t="str">
        <f>CONCATENATE(RawElecCD[[#This Row],[Manufacturer]],RawElecCD[[#This Row],[Model]])</f>
        <v>SamsungDV40J3000EW</v>
      </c>
      <c r="C36" t="s">
        <v>14</v>
      </c>
      <c r="D36" t="s">
        <v>122</v>
      </c>
      <c r="E36" t="s">
        <v>18</v>
      </c>
      <c r="F36" s="43">
        <f>IF(OR(RawElecCD[[#This Row],[Volts]]=240,RawElecCD[[#This Row],[Volts]]=220,RawElecCD[[#This Row],[Volts]]="220/240V"),240,120)</f>
        <v>240</v>
      </c>
      <c r="G36">
        <v>240</v>
      </c>
      <c r="H36" t="str">
        <f>IF(RawElecCD[[#This Row],[Drum Cap]]&lt;4.4,"Compact","Standard")</f>
        <v>Standard</v>
      </c>
      <c r="I36" s="22">
        <v>7.2</v>
      </c>
      <c r="J36" s="21">
        <v>477</v>
      </c>
      <c r="K36" s="21" t="s">
        <v>915</v>
      </c>
      <c r="L36" t="s">
        <v>49</v>
      </c>
      <c r="M36" t="s">
        <v>381</v>
      </c>
    </row>
    <row r="37" spans="2:13" x14ac:dyDescent="0.3">
      <c r="B37" s="38" t="str">
        <f>CONCATENATE(RawElecCD[[#This Row],[Manufacturer]],RawElecCD[[#This Row],[Model]])</f>
        <v>GEGTD84ECSNWS</v>
      </c>
      <c r="C37" t="s">
        <v>92</v>
      </c>
      <c r="D37" t="s">
        <v>125</v>
      </c>
      <c r="E37" t="s">
        <v>18</v>
      </c>
      <c r="F37" s="43">
        <f>IF(OR(RawElecCD[[#This Row],[Volts]]=240,RawElecCD[[#This Row],[Volts]]=220,RawElecCD[[#This Row],[Volts]]="220/240V"),240,120)</f>
        <v>240</v>
      </c>
      <c r="G37">
        <v>240</v>
      </c>
      <c r="H37" t="str">
        <f>IF(RawElecCD[[#This Row],[Drum Cap]]&lt;4.4,"Compact","Standard")</f>
        <v>Standard</v>
      </c>
      <c r="I37" s="22">
        <v>7.4</v>
      </c>
      <c r="J37" s="23">
        <v>649.99</v>
      </c>
      <c r="K37" s="23" t="s">
        <v>915</v>
      </c>
      <c r="L37" t="s">
        <v>53</v>
      </c>
      <c r="M37" s="7" t="s">
        <v>190</v>
      </c>
    </row>
    <row r="38" spans="2:13" x14ac:dyDescent="0.3">
      <c r="B38" s="38" t="str">
        <f>CONCATENATE(RawElecCD[[#This Row],[Manufacturer]],RawElecCD[[#This Row],[Model]])</f>
        <v>MaytagMED5500FC</v>
      </c>
      <c r="C38" t="s">
        <v>96</v>
      </c>
      <c r="D38" t="s">
        <v>683</v>
      </c>
      <c r="E38" t="s">
        <v>18</v>
      </c>
      <c r="F38" s="43">
        <f>IF(OR(RawElecCD[[#This Row],[Volts]]=240,RawElecCD[[#This Row],[Volts]]=220,RawElecCD[[#This Row],[Volts]]="220/240V"),240,120)</f>
        <v>240</v>
      </c>
      <c r="G38" t="s">
        <v>403</v>
      </c>
      <c r="H38" t="str">
        <f>IF(RawElecCD[[#This Row],[Drum Cap]]&lt;4.4,"Compact","Standard")</f>
        <v>Standard</v>
      </c>
      <c r="I38" s="24">
        <v>7</v>
      </c>
      <c r="J38" s="23">
        <v>701.99</v>
      </c>
      <c r="K38" s="23" t="s">
        <v>912</v>
      </c>
      <c r="L38" t="s">
        <v>405</v>
      </c>
      <c r="M38" s="7" t="s">
        <v>684</v>
      </c>
    </row>
    <row r="39" spans="2:13" x14ac:dyDescent="0.3">
      <c r="B39" s="38" t="str">
        <f>CONCATENATE(RawElecCD[[#This Row],[Manufacturer]],RawElecCD[[#This Row],[Model]])</f>
        <v>Fisher &amp; PaykelDE4024P1</v>
      </c>
      <c r="C39" t="s">
        <v>229</v>
      </c>
      <c r="D39" t="s">
        <v>126</v>
      </c>
      <c r="E39" t="s">
        <v>18</v>
      </c>
      <c r="F39" s="43">
        <f>IF(OR(RawElecCD[[#This Row],[Volts]]=240,RawElecCD[[#This Row],[Volts]]=220,RawElecCD[[#This Row],[Volts]]="220/240V"),240,120)</f>
        <v>240</v>
      </c>
      <c r="G39">
        <v>240</v>
      </c>
      <c r="H39" t="str">
        <f>IF(RawElecCD[[#This Row],[Drum Cap]]&lt;4.4,"Compact","Standard")</f>
        <v>Compact</v>
      </c>
      <c r="I39" s="24">
        <v>4</v>
      </c>
      <c r="J39" s="21">
        <v>1079.99</v>
      </c>
      <c r="K39" s="21" t="s">
        <v>915</v>
      </c>
      <c r="L39" t="s">
        <v>53</v>
      </c>
      <c r="M39" s="7" t="s">
        <v>225</v>
      </c>
    </row>
    <row r="40" spans="2:13" x14ac:dyDescent="0.3">
      <c r="B40" s="38" t="str">
        <f>CONCATENATE(RawElecCD[[#This Row],[Manufacturer]],RawElecCD[[#This Row],[Model]])</f>
        <v>LGDLE7300VE</v>
      </c>
      <c r="C40" t="s">
        <v>95</v>
      </c>
      <c r="D40" t="s">
        <v>142</v>
      </c>
      <c r="E40" t="s">
        <v>18</v>
      </c>
      <c r="F40" s="43">
        <f>IF(OR(RawElecCD[[#This Row],[Volts]]=240,RawElecCD[[#This Row],[Volts]]=220,RawElecCD[[#This Row],[Volts]]="220/240V"),240,120)</f>
        <v>240</v>
      </c>
      <c r="G40" t="s">
        <v>403</v>
      </c>
      <c r="H40" t="str">
        <f>IF(RawElecCD[[#This Row],[Drum Cap]]&lt;4.4,"Compact","Standard")</f>
        <v>Standard</v>
      </c>
      <c r="I40" s="24">
        <v>7.3</v>
      </c>
      <c r="J40" s="23">
        <v>539.99</v>
      </c>
      <c r="K40" s="23" t="s">
        <v>912</v>
      </c>
      <c r="L40" t="s">
        <v>405</v>
      </c>
      <c r="M40" s="7" t="s">
        <v>648</v>
      </c>
    </row>
    <row r="41" spans="2:13" x14ac:dyDescent="0.3">
      <c r="B41" s="38" t="str">
        <f>CONCATENATE(RawElecCD[[#This Row],[Manufacturer]],RawElecCD[[#This Row],[Model]])</f>
        <v>MaytagMED5500FW</v>
      </c>
      <c r="C41" t="s">
        <v>96</v>
      </c>
      <c r="D41" t="s">
        <v>548</v>
      </c>
      <c r="E41" t="s">
        <v>18</v>
      </c>
      <c r="F41" s="43">
        <f>IF(OR(RawElecCD[[#This Row],[Volts]]=240,RawElecCD[[#This Row],[Volts]]=220,RawElecCD[[#This Row],[Volts]]="220/240V"),240,120)</f>
        <v>240</v>
      </c>
      <c r="G41" t="s">
        <v>403</v>
      </c>
      <c r="H41" t="str">
        <f>IF(RawElecCD[[#This Row],[Drum Cap]]&lt;4.4,"Compact","Standard")</f>
        <v>Standard</v>
      </c>
      <c r="I41" s="24">
        <v>7.4</v>
      </c>
      <c r="J41" s="23">
        <v>647.99</v>
      </c>
      <c r="K41" s="23" t="s">
        <v>912</v>
      </c>
      <c r="L41" t="s">
        <v>405</v>
      </c>
      <c r="M41" s="7" t="s">
        <v>549</v>
      </c>
    </row>
    <row r="42" spans="2:13" x14ac:dyDescent="0.3">
      <c r="B42" s="38" t="str">
        <f>CONCATENATE(RawElecCD[[#This Row],[Manufacturer]],RawElecCD[[#This Row],[Model]])</f>
        <v>WhirlpoolLDR3822PQ</v>
      </c>
      <c r="C42" t="s">
        <v>15</v>
      </c>
      <c r="D42" t="s">
        <v>240</v>
      </c>
      <c r="E42" t="s">
        <v>18</v>
      </c>
      <c r="F42" s="43">
        <f>IF(OR(RawElecCD[[#This Row],[Volts]]=240,RawElecCD[[#This Row],[Volts]]=220,RawElecCD[[#This Row],[Volts]]="220/240V"),240,120)</f>
        <v>240</v>
      </c>
      <c r="G42" t="s">
        <v>403</v>
      </c>
      <c r="H42" t="str">
        <f>IF(RawElecCD[[#This Row],[Drum Cap]]&lt;4.4,"Compact","Standard")</f>
        <v>Standard</v>
      </c>
      <c r="I42" s="24">
        <v>7.3</v>
      </c>
      <c r="J42" s="23">
        <v>404.99</v>
      </c>
      <c r="K42" s="21" t="s">
        <v>915</v>
      </c>
      <c r="L42" t="s">
        <v>405</v>
      </c>
      <c r="M42" s="7" t="s">
        <v>783</v>
      </c>
    </row>
    <row r="43" spans="2:13" x14ac:dyDescent="0.3">
      <c r="B43" s="38" t="str">
        <f>CONCATENATE(RawElecCD[[#This Row],[Manufacturer]],RawElecCD[[#This Row],[Model]])</f>
        <v>WhirlpoolLDR3822PQ</v>
      </c>
      <c r="C43" t="s">
        <v>15</v>
      </c>
      <c r="D43" t="s">
        <v>240</v>
      </c>
      <c r="E43" t="s">
        <v>900</v>
      </c>
      <c r="F43" s="43">
        <f>IF(OR(RawElecCD[[#This Row],[Volts]]=240,RawElecCD[[#This Row],[Volts]]=220,RawElecCD[[#This Row],[Volts]]="220/240V"),240,120)</f>
        <v>120</v>
      </c>
      <c r="G43">
        <v>120</v>
      </c>
      <c r="H43" t="str">
        <f>IF(RawElecCD[[#This Row],[Drum Cap]]&lt;4.4,"Compact","Standard")</f>
        <v>Compact</v>
      </c>
      <c r="I43" s="24">
        <v>3.4</v>
      </c>
      <c r="J43" s="23">
        <v>759</v>
      </c>
      <c r="K43" s="21" t="s">
        <v>915</v>
      </c>
      <c r="L43" t="s">
        <v>903</v>
      </c>
      <c r="M43" s="2" t="s">
        <v>905</v>
      </c>
    </row>
    <row r="44" spans="2:13" x14ac:dyDescent="0.3">
      <c r="B44" s="38" t="str">
        <f>CONCATENATE(RawElecCD[[#This Row],[Manufacturer]],RawElecCD[[#This Row],[Model]])</f>
        <v>GEGTD33EASKWW</v>
      </c>
      <c r="C44" t="s">
        <v>92</v>
      </c>
      <c r="D44" t="s">
        <v>172</v>
      </c>
      <c r="E44" t="s">
        <v>18</v>
      </c>
      <c r="F44" s="43">
        <f>IF(OR(RawElecCD[[#This Row],[Volts]]=240,RawElecCD[[#This Row],[Volts]]=220,RawElecCD[[#This Row],[Volts]]="220/240V"),240,120)</f>
        <v>240</v>
      </c>
      <c r="G44">
        <v>240</v>
      </c>
      <c r="H44" t="str">
        <f>IF(RawElecCD[[#This Row],[Drum Cap]]&lt;4.4,"Compact","Standard")</f>
        <v>Standard</v>
      </c>
      <c r="I44" s="22">
        <v>7.2</v>
      </c>
      <c r="J44" s="23">
        <v>449.99</v>
      </c>
      <c r="K44" s="23" t="s">
        <v>915</v>
      </c>
      <c r="L44" t="s">
        <v>53</v>
      </c>
      <c r="M44" t="s">
        <v>227</v>
      </c>
    </row>
    <row r="45" spans="2:13" x14ac:dyDescent="0.3">
      <c r="B45" s="38" t="str">
        <f>CONCATENATE(RawElecCD[[#This Row],[Manufacturer]],RawElecCD[[#This Row],[Model]])</f>
        <v>MaytagMED5630HW</v>
      </c>
      <c r="C45" t="s">
        <v>96</v>
      </c>
      <c r="D45" t="s">
        <v>133</v>
      </c>
      <c r="E45" t="s">
        <v>18</v>
      </c>
      <c r="F45" s="43">
        <f>IF(OR(RawElecCD[[#This Row],[Volts]]=240,RawElecCD[[#This Row],[Volts]]=220,RawElecCD[[#This Row],[Volts]]="220/240V"),240,120)</f>
        <v>240</v>
      </c>
      <c r="G45">
        <v>240</v>
      </c>
      <c r="H45" t="str">
        <f>IF(RawElecCD[[#This Row],[Drum Cap]]&lt;4.4,"Compact","Standard")</f>
        <v>Standard</v>
      </c>
      <c r="I45" s="22">
        <v>7.3</v>
      </c>
      <c r="J45" s="23">
        <v>679.99</v>
      </c>
      <c r="K45" s="23" t="s">
        <v>912</v>
      </c>
      <c r="L45" t="s">
        <v>53</v>
      </c>
      <c r="M45" s="7" t="s">
        <v>201</v>
      </c>
    </row>
    <row r="46" spans="2:13" x14ac:dyDescent="0.3">
      <c r="B46" s="38" t="str">
        <f>CONCATENATE(RawElecCD[[#This Row],[Manufacturer]],RawElecCD[[#This Row],[Model]])</f>
        <v>SamsungDV45K6500EW</v>
      </c>
      <c r="C46" t="s">
        <v>14</v>
      </c>
      <c r="D46" t="s">
        <v>147</v>
      </c>
      <c r="E46" t="s">
        <v>18</v>
      </c>
      <c r="F46" s="43">
        <f>IF(OR(RawElecCD[[#This Row],[Volts]]=240,RawElecCD[[#This Row],[Volts]]=220,RawElecCD[[#This Row],[Volts]]="220/240V"),240,120)</f>
        <v>240</v>
      </c>
      <c r="G46">
        <v>240</v>
      </c>
      <c r="H46" t="str">
        <f>IF(RawElecCD[[#This Row],[Drum Cap]]&lt;4.4,"Compact","Standard")</f>
        <v>Standard</v>
      </c>
      <c r="I46" s="22">
        <v>7.5</v>
      </c>
      <c r="J46" s="21">
        <v>797.4</v>
      </c>
      <c r="K46" s="21" t="s">
        <v>912</v>
      </c>
      <c r="L46" t="s">
        <v>49</v>
      </c>
      <c r="M46" s="7" t="s">
        <v>298</v>
      </c>
    </row>
    <row r="47" spans="2:13" x14ac:dyDescent="0.3">
      <c r="B47" s="38" t="str">
        <f>CONCATENATE(RawElecCD[[#This Row],[Manufacturer]],RawElecCD[[#This Row],[Model]])</f>
        <v>GEGTD65EBPLDG</v>
      </c>
      <c r="C47" t="s">
        <v>92</v>
      </c>
      <c r="D47" t="s">
        <v>261</v>
      </c>
      <c r="E47" t="s">
        <v>18</v>
      </c>
      <c r="F47" s="43">
        <f>IF(OR(RawElecCD[[#This Row],[Volts]]=240,RawElecCD[[#This Row],[Volts]]=220,RawElecCD[[#This Row],[Volts]]="220/240V"),240,120)</f>
        <v>240</v>
      </c>
      <c r="G47">
        <v>240</v>
      </c>
      <c r="H47" t="str">
        <f>IF(RawElecCD[[#This Row],[Drum Cap]]&lt;4.4,"Compact","Standard")</f>
        <v>Standard</v>
      </c>
      <c r="I47" s="22">
        <v>7.4</v>
      </c>
      <c r="J47" s="21">
        <v>809.1</v>
      </c>
      <c r="K47" s="21" t="s">
        <v>912</v>
      </c>
      <c r="L47" t="s">
        <v>49</v>
      </c>
      <c r="M47" t="s">
        <v>299</v>
      </c>
    </row>
    <row r="48" spans="2:13" x14ac:dyDescent="0.3">
      <c r="B48" s="38" t="str">
        <f>CONCATENATE(RawElecCD[[#This Row],[Manufacturer]],RawElecCD[[#This Row],[Model]])</f>
        <v>Deco by EquatorDryer 850</v>
      </c>
      <c r="C48" t="s">
        <v>233</v>
      </c>
      <c r="D48" t="s">
        <v>241</v>
      </c>
      <c r="E48" t="s">
        <v>900</v>
      </c>
      <c r="F48" s="43">
        <f>IF(OR(RawElecCD[[#This Row],[Volts]]=240,RawElecCD[[#This Row],[Volts]]=220,RawElecCD[[#This Row],[Volts]]="220/240V"),240,120)</f>
        <v>120</v>
      </c>
      <c r="G48">
        <v>110</v>
      </c>
      <c r="H48" t="str">
        <f>IF(RawElecCD[[#This Row],[Drum Cap]]&lt;4.4,"Compact","Standard")</f>
        <v>Compact</v>
      </c>
      <c r="I48" s="24">
        <v>3.5</v>
      </c>
      <c r="J48" s="21">
        <v>689</v>
      </c>
      <c r="K48" s="21" t="s">
        <v>915</v>
      </c>
      <c r="L48" t="s">
        <v>49</v>
      </c>
      <c r="M48" s="7" t="s">
        <v>300</v>
      </c>
    </row>
    <row r="49" spans="2:13" x14ac:dyDescent="0.3">
      <c r="B49" s="38" t="str">
        <f>CONCATENATE(RawElecCD[[#This Row],[Manufacturer]],RawElecCD[[#This Row],[Model]])</f>
        <v>PandaPAN875W</v>
      </c>
      <c r="C49" t="s">
        <v>232</v>
      </c>
      <c r="D49" t="s">
        <v>251</v>
      </c>
      <c r="E49" t="s">
        <v>900</v>
      </c>
      <c r="F49" s="43">
        <f>IF(OR(RawElecCD[[#This Row],[Volts]]=240,RawElecCD[[#This Row],[Volts]]=220,RawElecCD[[#This Row],[Volts]]="220/240V"),240,120)</f>
        <v>120</v>
      </c>
      <c r="G49">
        <v>120</v>
      </c>
      <c r="H49" t="str">
        <f>IF(RawElecCD[[#This Row],[Drum Cap]]&lt;4.4,"Compact","Standard")</f>
        <v>Compact</v>
      </c>
      <c r="I49" s="24">
        <v>3.75</v>
      </c>
      <c r="J49" s="21">
        <v>319.89999999999998</v>
      </c>
      <c r="K49" s="21" t="s">
        <v>915</v>
      </c>
      <c r="L49" t="s">
        <v>49</v>
      </c>
      <c r="M49" s="7" t="s">
        <v>301</v>
      </c>
    </row>
    <row r="50" spans="2:13" x14ac:dyDescent="0.3">
      <c r="B50" s="38" t="str">
        <f>CONCATENATE(RawElecCD[[#This Row],[Manufacturer]],RawElecCD[[#This Row],[Model]])</f>
        <v>MaytagMED5630HW</v>
      </c>
      <c r="C50" t="s">
        <v>96</v>
      </c>
      <c r="D50" t="s">
        <v>133</v>
      </c>
      <c r="E50" t="s">
        <v>18</v>
      </c>
      <c r="F50" s="43">
        <f>IF(OR(RawElecCD[[#This Row],[Volts]]=240,RawElecCD[[#This Row],[Volts]]=220,RawElecCD[[#This Row],[Volts]]="220/240V"),240,120)</f>
        <v>240</v>
      </c>
      <c r="G50">
        <v>240</v>
      </c>
      <c r="H50" t="str">
        <f>IF(RawElecCD[[#This Row],[Drum Cap]]&lt;4.4,"Compact","Standard")</f>
        <v>Standard</v>
      </c>
      <c r="I50" s="24">
        <v>7.3</v>
      </c>
      <c r="J50" s="23">
        <v>485.99</v>
      </c>
      <c r="K50" s="23" t="s">
        <v>915</v>
      </c>
      <c r="L50" t="s">
        <v>405</v>
      </c>
      <c r="M50" s="7" t="s">
        <v>409</v>
      </c>
    </row>
    <row r="51" spans="2:13" x14ac:dyDescent="0.3">
      <c r="B51" s="38" t="str">
        <f>CONCATENATE(RawElecCD[[#This Row],[Manufacturer]],RawElecCD[[#This Row],[Model]])</f>
        <v>SamsungDV40J3000EW</v>
      </c>
      <c r="C51" t="s">
        <v>14</v>
      </c>
      <c r="D51" t="s">
        <v>122</v>
      </c>
      <c r="E51" t="s">
        <v>18</v>
      </c>
      <c r="F51" s="43">
        <f>IF(OR(RawElecCD[[#This Row],[Volts]]=240,RawElecCD[[#This Row],[Volts]]=220,RawElecCD[[#This Row],[Volts]]="220/240V"),240,120)</f>
        <v>240</v>
      </c>
      <c r="G51" t="s">
        <v>403</v>
      </c>
      <c r="H51" t="str">
        <f>IF(RawElecCD[[#This Row],[Drum Cap]]&lt;4.4,"Compact","Standard")</f>
        <v>Standard</v>
      </c>
      <c r="I51" s="24">
        <v>7.2</v>
      </c>
      <c r="J51" s="23">
        <v>350.99</v>
      </c>
      <c r="K51" s="21" t="s">
        <v>915</v>
      </c>
      <c r="L51" t="s">
        <v>405</v>
      </c>
      <c r="M51" s="7" t="s">
        <v>561</v>
      </c>
    </row>
    <row r="52" spans="2:13" x14ac:dyDescent="0.3">
      <c r="B52" s="38" t="str">
        <f>CONCATENATE(RawElecCD[[#This Row],[Manufacturer]],RawElecCD[[#This Row],[Model]])</f>
        <v>WhirlpoolWED4815EW</v>
      </c>
      <c r="C52" t="s">
        <v>15</v>
      </c>
      <c r="D52" t="s">
        <v>538</v>
      </c>
      <c r="E52" t="s">
        <v>18</v>
      </c>
      <c r="F52" s="43">
        <f>IF(OR(RawElecCD[[#This Row],[Volts]]=240,RawElecCD[[#This Row],[Volts]]=220,RawElecCD[[#This Row],[Volts]]="220/240V"),240,120)</f>
        <v>240</v>
      </c>
      <c r="G52" t="s">
        <v>403</v>
      </c>
      <c r="H52" t="str">
        <f>IF(RawElecCD[[#This Row],[Drum Cap]]&lt;4.4,"Compact","Standard")</f>
        <v>Standard</v>
      </c>
      <c r="I52" s="24">
        <v>7</v>
      </c>
      <c r="J52" s="23">
        <v>323.99</v>
      </c>
      <c r="K52" s="21" t="s">
        <v>915</v>
      </c>
      <c r="L52" t="s">
        <v>405</v>
      </c>
      <c r="M52" s="7" t="s">
        <v>539</v>
      </c>
    </row>
    <row r="53" spans="2:13" x14ac:dyDescent="0.3">
      <c r="B53" s="38" t="str">
        <f>CONCATENATE(RawElecCD[[#This Row],[Manufacturer]],RawElecCD[[#This Row],[Model]])</f>
        <v>GEDSKP333ECWW</v>
      </c>
      <c r="C53" t="s">
        <v>92</v>
      </c>
      <c r="D53" t="s">
        <v>258</v>
      </c>
      <c r="E53" t="s">
        <v>18</v>
      </c>
      <c r="F53" s="43">
        <f>IF(OR(RawElecCD[[#This Row],[Volts]]=240,RawElecCD[[#This Row],[Volts]]=220,RawElecCD[[#This Row],[Volts]]="220/240V"),240,120)</f>
        <v>120</v>
      </c>
      <c r="G53">
        <v>120</v>
      </c>
      <c r="H53" t="str">
        <f>IF(RawElecCD[[#This Row],[Drum Cap]]&lt;4.4,"Compact","Standard")</f>
        <v>Compact</v>
      </c>
      <c r="I53" s="22">
        <v>3.6</v>
      </c>
      <c r="J53" s="21">
        <v>584.1</v>
      </c>
      <c r="K53" s="21" t="s">
        <v>915</v>
      </c>
      <c r="L53" t="s">
        <v>49</v>
      </c>
      <c r="M53" t="s">
        <v>305</v>
      </c>
    </row>
    <row r="54" spans="2:13" x14ac:dyDescent="0.3">
      <c r="B54" s="38" t="str">
        <f>CONCATENATE(RawElecCD[[#This Row],[Manufacturer]],RawElecCD[[#This Row],[Model]])</f>
        <v>MaytagMED6000AW</v>
      </c>
      <c r="C54" t="s">
        <v>96</v>
      </c>
      <c r="D54" t="s">
        <v>871</v>
      </c>
      <c r="E54" t="s">
        <v>900</v>
      </c>
      <c r="F54" s="43">
        <f>IF(OR(RawElecCD[[#This Row],[Volts]]=240,RawElecCD[[#This Row],[Volts]]=220,RawElecCD[[#This Row],[Volts]]="220/240V"),240,120)</f>
        <v>240</v>
      </c>
      <c r="G54" t="s">
        <v>403</v>
      </c>
      <c r="H54" t="str">
        <f>IF(RawElecCD[[#This Row],[Drum Cap]]&lt;4.4,"Compact","Standard")</f>
        <v>Standard</v>
      </c>
      <c r="I54" s="24">
        <v>7.4</v>
      </c>
      <c r="J54" s="23">
        <v>647.99</v>
      </c>
      <c r="K54" s="23" t="s">
        <v>915</v>
      </c>
      <c r="L54" t="s">
        <v>405</v>
      </c>
      <c r="M54" s="7" t="s">
        <v>872</v>
      </c>
    </row>
    <row r="55" spans="2:13" x14ac:dyDescent="0.3">
      <c r="B55" s="38" t="str">
        <f>CONCATENATE(RawElecCD[[#This Row],[Manufacturer]],RawElecCD[[#This Row],[Model]])</f>
        <v>ElectroluxEFME527UIW</v>
      </c>
      <c r="C55" t="s">
        <v>94</v>
      </c>
      <c r="D55" t="s">
        <v>282</v>
      </c>
      <c r="E55" t="s">
        <v>18</v>
      </c>
      <c r="F55" s="43">
        <f>IF(OR(RawElecCD[[#This Row],[Volts]]=240,RawElecCD[[#This Row],[Volts]]=220,RawElecCD[[#This Row],[Volts]]="220/240V"),240,120)</f>
        <v>240</v>
      </c>
      <c r="G55">
        <v>240</v>
      </c>
      <c r="H55" t="str">
        <f>IF(RawElecCD[[#This Row],[Drum Cap]]&lt;4.4,"Compact","Standard")</f>
        <v>Standard</v>
      </c>
      <c r="I55" s="22">
        <v>8</v>
      </c>
      <c r="J55" s="21">
        <v>798.3</v>
      </c>
      <c r="K55" s="21" t="s">
        <v>912</v>
      </c>
      <c r="L55" t="s">
        <v>49</v>
      </c>
      <c r="M55" t="s">
        <v>307</v>
      </c>
    </row>
    <row r="56" spans="2:13" x14ac:dyDescent="0.3">
      <c r="B56" s="38" t="str">
        <f>CONCATENATE(RawElecCD[[#This Row],[Manufacturer]],RawElecCD[[#This Row],[Model]])</f>
        <v>GEDSKS433EBWW</v>
      </c>
      <c r="C56" t="s">
        <v>92</v>
      </c>
      <c r="D56" t="s">
        <v>264</v>
      </c>
      <c r="E56" t="s">
        <v>18</v>
      </c>
      <c r="F56" s="43">
        <f>IF(OR(RawElecCD[[#This Row],[Volts]]=240,RawElecCD[[#This Row],[Volts]]=220,RawElecCD[[#This Row],[Volts]]="220/240V"),240,120)</f>
        <v>240</v>
      </c>
      <c r="G56">
        <v>240</v>
      </c>
      <c r="H56" t="str">
        <f>IF(RawElecCD[[#This Row],[Drum Cap]]&lt;4.4,"Compact","Standard")</f>
        <v>Compact</v>
      </c>
      <c r="I56" s="22">
        <v>3.6</v>
      </c>
      <c r="J56" s="21">
        <v>611.1</v>
      </c>
      <c r="K56" s="21" t="s">
        <v>915</v>
      </c>
      <c r="L56" t="s">
        <v>49</v>
      </c>
      <c r="M56" t="s">
        <v>308</v>
      </c>
    </row>
    <row r="57" spans="2:13" x14ac:dyDescent="0.3">
      <c r="B57" s="38" t="str">
        <f>CONCATENATE(RawElecCD[[#This Row],[Manufacturer]],RawElecCD[[#This Row],[Model]])</f>
        <v>GEGTD72EBSNWS</v>
      </c>
      <c r="C57" t="s">
        <v>92</v>
      </c>
      <c r="D57" t="s">
        <v>157</v>
      </c>
      <c r="E57" t="s">
        <v>18</v>
      </c>
      <c r="F57" s="43">
        <f>IF(OR(RawElecCD[[#This Row],[Volts]]=240,RawElecCD[[#This Row],[Volts]]=220,RawElecCD[[#This Row],[Volts]]="220/240V"),240,120)</f>
        <v>240</v>
      </c>
      <c r="G57">
        <v>240</v>
      </c>
      <c r="H57" t="str">
        <f>IF(RawElecCD[[#This Row],[Drum Cap]]&lt;4.4,"Compact","Standard")</f>
        <v>Standard</v>
      </c>
      <c r="I57" s="22">
        <v>7.4</v>
      </c>
      <c r="J57" s="21">
        <v>597.6</v>
      </c>
      <c r="K57" s="21" t="s">
        <v>912</v>
      </c>
      <c r="L57" t="s">
        <v>49</v>
      </c>
      <c r="M57" t="s">
        <v>309</v>
      </c>
    </row>
    <row r="58" spans="2:13" x14ac:dyDescent="0.3">
      <c r="B58" s="38" t="str">
        <f>CONCATENATE(RawElecCD[[#This Row],[Manufacturer]],RawElecCD[[#This Row],[Model]])</f>
        <v>WhirlpoolWED4850HW</v>
      </c>
      <c r="C58" t="s">
        <v>15</v>
      </c>
      <c r="D58" t="s">
        <v>153</v>
      </c>
      <c r="E58" t="s">
        <v>18</v>
      </c>
      <c r="F58" s="43">
        <f>IF(OR(RawElecCD[[#This Row],[Volts]]=240,RawElecCD[[#This Row],[Volts]]=220,RawElecCD[[#This Row],[Volts]]="220/240V"),240,120)</f>
        <v>240</v>
      </c>
      <c r="G58">
        <v>240</v>
      </c>
      <c r="H58" t="str">
        <f>IF(RawElecCD[[#This Row],[Drum Cap]]&lt;4.4,"Compact","Standard")</f>
        <v>Standard</v>
      </c>
      <c r="I58" s="24">
        <v>7</v>
      </c>
      <c r="J58" s="23">
        <v>449.99</v>
      </c>
      <c r="K58" s="21" t="s">
        <v>915</v>
      </c>
      <c r="L58" t="s">
        <v>53</v>
      </c>
      <c r="M58" s="7" t="s">
        <v>226</v>
      </c>
    </row>
    <row r="59" spans="2:13" x14ac:dyDescent="0.3">
      <c r="B59" s="38" t="str">
        <f>CONCATENATE(RawElecCD[[#This Row],[Manufacturer]],RawElecCD[[#This Row],[Model]])</f>
        <v>WhirlpoolWHD862CHC</v>
      </c>
      <c r="C59" t="s">
        <v>15</v>
      </c>
      <c r="D59" t="s">
        <v>75</v>
      </c>
      <c r="E59" t="s">
        <v>18</v>
      </c>
      <c r="F59" s="43">
        <f>IF(OR(RawElecCD[[#This Row],[Volts]]=240,RawElecCD[[#This Row],[Volts]]=220,RawElecCD[[#This Row],[Volts]]="220/240V"),240,120)</f>
        <v>240</v>
      </c>
      <c r="G59">
        <v>240</v>
      </c>
      <c r="H59" t="str">
        <f>IF(RawElecCD[[#This Row],[Drum Cap]]&lt;4.4,"Compact","Standard")</f>
        <v>Standard</v>
      </c>
      <c r="I59" s="22">
        <v>7.4</v>
      </c>
      <c r="J59" s="21">
        <v>1709.1</v>
      </c>
      <c r="K59" s="21" t="s">
        <v>912</v>
      </c>
      <c r="L59" t="s">
        <v>49</v>
      </c>
      <c r="M59" s="7" t="s">
        <v>77</v>
      </c>
    </row>
    <row r="60" spans="2:13" x14ac:dyDescent="0.3">
      <c r="B60" s="38" t="str">
        <f>CONCATENATE(RawElecCD[[#This Row],[Manufacturer]],RawElecCD[[#This Row],[Model]])</f>
        <v>LG ElectronicsDLE7100W</v>
      </c>
      <c r="C60" t="s">
        <v>231</v>
      </c>
      <c r="D60" t="s">
        <v>131</v>
      </c>
      <c r="E60" t="s">
        <v>18</v>
      </c>
      <c r="F60" s="43">
        <f>IF(OR(RawElecCD[[#This Row],[Volts]]=240,RawElecCD[[#This Row],[Volts]]=220,RawElecCD[[#This Row],[Volts]]="220/240V"),240,120)</f>
        <v>240</v>
      </c>
      <c r="G60">
        <v>240</v>
      </c>
      <c r="H60" t="str">
        <f>IF(RawElecCD[[#This Row],[Drum Cap]]&lt;4.4,"Compact","Standard")</f>
        <v>Standard</v>
      </c>
      <c r="I60" s="22">
        <v>7.3</v>
      </c>
      <c r="J60" s="21">
        <v>628.20000000000005</v>
      </c>
      <c r="K60" s="21" t="s">
        <v>912</v>
      </c>
      <c r="L60" t="s">
        <v>49</v>
      </c>
      <c r="M60" t="s">
        <v>311</v>
      </c>
    </row>
    <row r="61" spans="2:13" x14ac:dyDescent="0.3">
      <c r="B61" s="38" t="str">
        <f>CONCATENATE(RawElecCD[[#This Row],[Manufacturer]],RawElecCD[[#This Row],[Model]])</f>
        <v>SamsungDV42H5000EW</v>
      </c>
      <c r="C61" t="s">
        <v>14</v>
      </c>
      <c r="D61" t="s">
        <v>146</v>
      </c>
      <c r="E61" t="s">
        <v>18</v>
      </c>
      <c r="F61" s="43">
        <f>IF(OR(RawElecCD[[#This Row],[Volts]]=240,RawElecCD[[#This Row],[Volts]]=220,RawElecCD[[#This Row],[Volts]]="220/240V"),240,120)</f>
        <v>240</v>
      </c>
      <c r="G61">
        <v>240</v>
      </c>
      <c r="H61" t="str">
        <f>IF(RawElecCD[[#This Row],[Drum Cap]]&lt;4.4,"Compact","Standard")</f>
        <v>Standard</v>
      </c>
      <c r="I61" s="22">
        <v>7.5</v>
      </c>
      <c r="J61" s="21">
        <v>597.6</v>
      </c>
      <c r="K61" s="21" t="s">
        <v>915</v>
      </c>
      <c r="L61" t="s">
        <v>49</v>
      </c>
      <c r="M61" t="s">
        <v>318</v>
      </c>
    </row>
    <row r="62" spans="2:13" x14ac:dyDescent="0.3">
      <c r="B62" s="38" t="str">
        <f>CONCATENATE(RawElecCD[[#This Row],[Manufacturer]],RawElecCD[[#This Row],[Model]])</f>
        <v>MaytagMED5630HW</v>
      </c>
      <c r="C62" t="s">
        <v>96</v>
      </c>
      <c r="D62" t="s">
        <v>133</v>
      </c>
      <c r="E62" t="s">
        <v>18</v>
      </c>
      <c r="F62" s="43">
        <f>IF(OR(RawElecCD[[#This Row],[Volts]]=240,RawElecCD[[#This Row],[Volts]]=220,RawElecCD[[#This Row],[Volts]]="220/240V"),240,120)</f>
        <v>240</v>
      </c>
      <c r="G62">
        <v>240</v>
      </c>
      <c r="H62" t="str">
        <f>IF(RawElecCD[[#This Row],[Drum Cap]]&lt;4.4,"Compact","Standard")</f>
        <v>Standard</v>
      </c>
      <c r="I62" s="22">
        <v>7.3</v>
      </c>
      <c r="J62" s="21">
        <v>677.7</v>
      </c>
      <c r="K62" s="21" t="s">
        <v>912</v>
      </c>
      <c r="L62" t="s">
        <v>49</v>
      </c>
      <c r="M62" t="s">
        <v>313</v>
      </c>
    </row>
    <row r="63" spans="2:13" x14ac:dyDescent="0.3">
      <c r="B63" s="38" t="str">
        <f>CONCATENATE(RawElecCD[[#This Row],[Manufacturer]],RawElecCD[[#This Row],[Model]])</f>
        <v>WhirlpoolWED4850HW</v>
      </c>
      <c r="C63" t="s">
        <v>15</v>
      </c>
      <c r="D63" t="s">
        <v>153</v>
      </c>
      <c r="E63" t="s">
        <v>18</v>
      </c>
      <c r="F63" s="43">
        <f>IF(OR(RawElecCD[[#This Row],[Volts]]=240,RawElecCD[[#This Row],[Volts]]=220,RawElecCD[[#This Row],[Volts]]="220/240V"),240,120)</f>
        <v>240</v>
      </c>
      <c r="G63">
        <v>240</v>
      </c>
      <c r="H63" t="str">
        <f>IF(RawElecCD[[#This Row],[Drum Cap]]&lt;4.4,"Compact","Standard")</f>
        <v>Standard</v>
      </c>
      <c r="I63" s="22">
        <v>7</v>
      </c>
      <c r="J63" s="21">
        <v>447.3</v>
      </c>
      <c r="K63" s="21" t="s">
        <v>915</v>
      </c>
      <c r="L63" t="s">
        <v>49</v>
      </c>
      <c r="M63" t="s">
        <v>350</v>
      </c>
    </row>
    <row r="64" spans="2:13" x14ac:dyDescent="0.3">
      <c r="B64" s="38" t="str">
        <f>CONCATENATE(RawElecCD[[#This Row],[Manufacturer]],RawElecCD[[#This Row],[Model]])</f>
        <v>SamsungDV42H5000EW</v>
      </c>
      <c r="C64" t="s">
        <v>14</v>
      </c>
      <c r="D64" t="s">
        <v>146</v>
      </c>
      <c r="E64" t="s">
        <v>18</v>
      </c>
      <c r="F64" s="43">
        <f>IF(OR(RawElecCD[[#This Row],[Volts]]=240,RawElecCD[[#This Row],[Volts]]=220,RawElecCD[[#This Row],[Volts]]="220/240V"),240,120)</f>
        <v>240</v>
      </c>
      <c r="G64" t="s">
        <v>403</v>
      </c>
      <c r="H64" t="str">
        <f>IF(RawElecCD[[#This Row],[Drum Cap]]&lt;4.4,"Compact","Standard")</f>
        <v>Standard</v>
      </c>
      <c r="I64" s="24">
        <v>7.5</v>
      </c>
      <c r="J64" s="23">
        <v>485.99</v>
      </c>
      <c r="K64" s="21" t="s">
        <v>915</v>
      </c>
      <c r="L64" t="s">
        <v>405</v>
      </c>
      <c r="M64" s="7" t="s">
        <v>564</v>
      </c>
    </row>
    <row r="65" spans="2:13" x14ac:dyDescent="0.3">
      <c r="B65" s="38" t="str">
        <f>CONCATENATE(RawElecCD[[#This Row],[Manufacturer]],RawElecCD[[#This Row],[Model]])</f>
        <v>SamsungDVE50R8500V</v>
      </c>
      <c r="C65" t="s">
        <v>14</v>
      </c>
      <c r="D65" t="s">
        <v>271</v>
      </c>
      <c r="E65" t="s">
        <v>18</v>
      </c>
      <c r="F65" s="43">
        <f>IF(OR(RawElecCD[[#This Row],[Volts]]=240,RawElecCD[[#This Row],[Volts]]=220,RawElecCD[[#This Row],[Volts]]="220/240V"),240,120)</f>
        <v>240</v>
      </c>
      <c r="G65">
        <v>240</v>
      </c>
      <c r="H65" t="str">
        <f>IF(RawElecCD[[#This Row],[Drum Cap]]&lt;4.4,"Compact","Standard")</f>
        <v>Standard</v>
      </c>
      <c r="I65" s="22">
        <v>7.5</v>
      </c>
      <c r="J65" s="21">
        <v>897.3</v>
      </c>
      <c r="K65" s="21" t="s">
        <v>912</v>
      </c>
      <c r="L65" t="s">
        <v>49</v>
      </c>
      <c r="M65" t="s">
        <v>316</v>
      </c>
    </row>
    <row r="66" spans="2:13" x14ac:dyDescent="0.3">
      <c r="B66" s="38" t="str">
        <f>CONCATENATE(RawElecCD[[#This Row],[Manufacturer]],RawElecCD[[#This Row],[Model]])</f>
        <v>WhirlpoolWED4850HW</v>
      </c>
      <c r="C66" t="s">
        <v>15</v>
      </c>
      <c r="D66" t="s">
        <v>153</v>
      </c>
      <c r="E66" t="s">
        <v>18</v>
      </c>
      <c r="F66" s="43">
        <f>IF(OR(RawElecCD[[#This Row],[Volts]]=240,RawElecCD[[#This Row],[Volts]]=220,RawElecCD[[#This Row],[Volts]]="220/240V"),240,120)</f>
        <v>240</v>
      </c>
      <c r="G66">
        <v>240</v>
      </c>
      <c r="H66" t="str">
        <f>IF(RawElecCD[[#This Row],[Drum Cap]]&lt;4.4,"Compact","Standard")</f>
        <v>Standard</v>
      </c>
      <c r="I66" s="24">
        <v>7</v>
      </c>
      <c r="J66" s="23">
        <v>383.36</v>
      </c>
      <c r="K66" s="21" t="s">
        <v>915</v>
      </c>
      <c r="L66" t="s">
        <v>405</v>
      </c>
      <c r="M66" s="7" t="s">
        <v>476</v>
      </c>
    </row>
    <row r="67" spans="2:13" x14ac:dyDescent="0.3">
      <c r="B67" s="38" t="str">
        <f>CONCATENATE(RawElecCD[[#This Row],[Manufacturer]],RawElecCD[[#This Row],[Model]])</f>
        <v>SamsungDV42H5200EP</v>
      </c>
      <c r="C67" t="s">
        <v>14</v>
      </c>
      <c r="D67" t="s">
        <v>498</v>
      </c>
      <c r="E67" t="s">
        <v>18</v>
      </c>
      <c r="F67" s="43">
        <f>IF(OR(RawElecCD[[#This Row],[Volts]]=240,RawElecCD[[#This Row],[Volts]]=220,RawElecCD[[#This Row],[Volts]]="220/240V"),240,120)</f>
        <v>240</v>
      </c>
      <c r="G67" t="s">
        <v>403</v>
      </c>
      <c r="H67" t="str">
        <f>IF(RawElecCD[[#This Row],[Drum Cap]]&lt;4.4,"Compact","Standard")</f>
        <v>Standard</v>
      </c>
      <c r="I67" s="24">
        <v>7.5</v>
      </c>
      <c r="J67" s="23">
        <v>593.99</v>
      </c>
      <c r="K67" s="21" t="s">
        <v>915</v>
      </c>
      <c r="L67" t="s">
        <v>405</v>
      </c>
      <c r="M67" s="7" t="s">
        <v>438</v>
      </c>
    </row>
    <row r="68" spans="2:13" x14ac:dyDescent="0.3">
      <c r="B68" s="38" t="str">
        <f>CONCATENATE(RawElecCD[[#This Row],[Manufacturer]],RawElecCD[[#This Row],[Model]])</f>
        <v>GEGFD65ESSNWW</v>
      </c>
      <c r="C68" t="s">
        <v>92</v>
      </c>
      <c r="D68" t="s">
        <v>139</v>
      </c>
      <c r="E68" t="s">
        <v>18</v>
      </c>
      <c r="F68" s="43">
        <f>IF(OR(RawElecCD[[#This Row],[Volts]]=240,RawElecCD[[#This Row],[Volts]]=220,RawElecCD[[#This Row],[Volts]]="220/240V"),240,120)</f>
        <v>240</v>
      </c>
      <c r="G68">
        <v>240</v>
      </c>
      <c r="H68" t="str">
        <f>IF(RawElecCD[[#This Row],[Drum Cap]]&lt;4.4,"Compact","Standard")</f>
        <v>Standard</v>
      </c>
      <c r="I68" s="22">
        <v>7.8</v>
      </c>
      <c r="J68" s="21">
        <v>847.8</v>
      </c>
      <c r="K68" s="21" t="s">
        <v>912</v>
      </c>
      <c r="L68" t="s">
        <v>49</v>
      </c>
      <c r="M68" t="s">
        <v>319</v>
      </c>
    </row>
    <row r="69" spans="2:13" x14ac:dyDescent="0.3">
      <c r="B69" s="38" t="str">
        <f>CONCATENATE(RawElecCD[[#This Row],[Manufacturer]],RawElecCD[[#This Row],[Model]])</f>
        <v>HotpointHTX24EASKWS</v>
      </c>
      <c r="C69" t="s">
        <v>98</v>
      </c>
      <c r="D69" t="s">
        <v>276</v>
      </c>
      <c r="E69" t="s">
        <v>18</v>
      </c>
      <c r="F69" s="43">
        <f>IF(OR(RawElecCD[[#This Row],[Volts]]=240,RawElecCD[[#This Row],[Volts]]=220,RawElecCD[[#This Row],[Volts]]="220/240V"),240,120)</f>
        <v>240</v>
      </c>
      <c r="G69">
        <v>240</v>
      </c>
      <c r="H69" t="str">
        <f>IF(RawElecCD[[#This Row],[Drum Cap]]&lt;4.4,"Compact","Standard")</f>
        <v>Standard</v>
      </c>
      <c r="I69" s="22">
        <v>6.2</v>
      </c>
      <c r="J69" s="21">
        <v>427.5</v>
      </c>
      <c r="K69" s="21" t="s">
        <v>915</v>
      </c>
      <c r="L69" t="s">
        <v>49</v>
      </c>
      <c r="M69" t="s">
        <v>320</v>
      </c>
    </row>
    <row r="70" spans="2:13" x14ac:dyDescent="0.3">
      <c r="B70" s="38" t="str">
        <f>CONCATENATE(RawElecCD[[#This Row],[Manufacturer]],RawElecCD[[#This Row],[Model]])</f>
        <v>GEGFD45ESSMWW</v>
      </c>
      <c r="C70" t="s">
        <v>92</v>
      </c>
      <c r="D70" t="s">
        <v>130</v>
      </c>
      <c r="E70" t="s">
        <v>18</v>
      </c>
      <c r="F70" s="43">
        <f>IF(OR(RawElecCD[[#This Row],[Volts]]=240,RawElecCD[[#This Row],[Volts]]=220,RawElecCD[[#This Row],[Volts]]="220/240V"),240,120)</f>
        <v>240</v>
      </c>
      <c r="G70">
        <v>240</v>
      </c>
      <c r="H70" t="str">
        <f>IF(RawElecCD[[#This Row],[Drum Cap]]&lt;4.4,"Compact","Standard")</f>
        <v>Standard</v>
      </c>
      <c r="I70" s="22">
        <v>7.5</v>
      </c>
      <c r="J70" s="21">
        <v>648</v>
      </c>
      <c r="K70" s="21" t="s">
        <v>912</v>
      </c>
      <c r="L70" t="s">
        <v>49</v>
      </c>
      <c r="M70" s="7" t="s">
        <v>321</v>
      </c>
    </row>
    <row r="71" spans="2:13" x14ac:dyDescent="0.3">
      <c r="B71" s="38" t="str">
        <f>CONCATENATE(RawElecCD[[#This Row],[Manufacturer]],RawElecCD[[#This Row],[Model]])</f>
        <v>SamsungDV42H5200EW</v>
      </c>
      <c r="C71" t="s">
        <v>14</v>
      </c>
      <c r="D71" t="s">
        <v>751</v>
      </c>
      <c r="E71" t="s">
        <v>18</v>
      </c>
      <c r="F71" s="43">
        <f>IF(OR(RawElecCD[[#This Row],[Volts]]=240,RawElecCD[[#This Row],[Volts]]=220,RawElecCD[[#This Row],[Volts]]="220/240V"),240,120)</f>
        <v>240</v>
      </c>
      <c r="G71" t="s">
        <v>403</v>
      </c>
      <c r="H71" t="str">
        <f>IF(RawElecCD[[#This Row],[Drum Cap]]&lt;4.4,"Compact","Standard")</f>
        <v>Compact</v>
      </c>
      <c r="I71" s="24">
        <v>3.6</v>
      </c>
      <c r="J71" s="23">
        <v>539.99</v>
      </c>
      <c r="K71" s="21" t="s">
        <v>915</v>
      </c>
      <c r="L71" t="s">
        <v>405</v>
      </c>
      <c r="M71" s="7" t="s">
        <v>752</v>
      </c>
    </row>
    <row r="72" spans="2:13" x14ac:dyDescent="0.3">
      <c r="B72" s="38" t="str">
        <f>CONCATENATE(RawElecCD[[#This Row],[Manufacturer]],RawElecCD[[#This Row],[Model]])</f>
        <v>LGDLE7300WE</v>
      </c>
      <c r="C72" t="s">
        <v>95</v>
      </c>
      <c r="D72" t="s">
        <v>152</v>
      </c>
      <c r="E72" t="s">
        <v>18</v>
      </c>
      <c r="F72" s="43">
        <f>IF(OR(RawElecCD[[#This Row],[Volts]]=240,RawElecCD[[#This Row],[Volts]]=220,RawElecCD[[#This Row],[Volts]]="220/240V"),240,120)</f>
        <v>240</v>
      </c>
      <c r="G72">
        <v>240</v>
      </c>
      <c r="H72" t="str">
        <f>IF(RawElecCD[[#This Row],[Drum Cap]]&lt;4.4,"Compact","Standard")</f>
        <v>Standard</v>
      </c>
      <c r="I72" s="22">
        <v>7.3</v>
      </c>
      <c r="J72" s="23">
        <v>699.99</v>
      </c>
      <c r="K72" s="23" t="s">
        <v>912</v>
      </c>
      <c r="L72" t="s">
        <v>53</v>
      </c>
      <c r="M72" t="s">
        <v>206</v>
      </c>
    </row>
    <row r="73" spans="2:13" x14ac:dyDescent="0.3">
      <c r="B73" s="38" t="str">
        <f>CONCATENATE(RawElecCD[[#This Row],[Manufacturer]],RawElecCD[[#This Row],[Model]])</f>
        <v>ElectroluxEFDE210TIW</v>
      </c>
      <c r="C73" t="s">
        <v>94</v>
      </c>
      <c r="D73" t="s">
        <v>287</v>
      </c>
      <c r="E73" t="s">
        <v>18</v>
      </c>
      <c r="F73" s="43">
        <f>IF(OR(RawElecCD[[#This Row],[Volts]]=240,RawElecCD[[#This Row],[Volts]]=220,RawElecCD[[#This Row],[Volts]]="220/240V"),240,120)</f>
        <v>240</v>
      </c>
      <c r="G73">
        <v>240</v>
      </c>
      <c r="H73" t="str">
        <f>IF(RawElecCD[[#This Row],[Drum Cap]]&lt;4.4,"Compact","Standard")</f>
        <v>Compact</v>
      </c>
      <c r="I73" s="22">
        <v>4</v>
      </c>
      <c r="J73" s="21">
        <v>898.2</v>
      </c>
      <c r="K73" s="21" t="s">
        <v>915</v>
      </c>
      <c r="L73" t="s">
        <v>49</v>
      </c>
      <c r="M73" s="7" t="s">
        <v>324</v>
      </c>
    </row>
    <row r="74" spans="2:13" x14ac:dyDescent="0.3">
      <c r="B74" s="38" t="str">
        <f>CONCATENATE(RawElecCD[[#This Row],[Manufacturer]],RawElecCD[[#This Row],[Model]])</f>
        <v>SamsungDVE52M7750V</v>
      </c>
      <c r="C74" t="s">
        <v>14</v>
      </c>
      <c r="D74" t="s">
        <v>167</v>
      </c>
      <c r="E74" t="s">
        <v>18</v>
      </c>
      <c r="F74" s="43">
        <f>IF(OR(RawElecCD[[#This Row],[Volts]]=240,RawElecCD[[#This Row],[Volts]]=220,RawElecCD[[#This Row],[Volts]]="220/240V"),240,120)</f>
        <v>240</v>
      </c>
      <c r="G74">
        <v>240</v>
      </c>
      <c r="H74" t="str">
        <f>IF(RawElecCD[[#This Row],[Drum Cap]]&lt;4.4,"Compact","Standard")</f>
        <v>Standard</v>
      </c>
      <c r="I74" s="22">
        <v>7.4</v>
      </c>
      <c r="J74" s="21">
        <v>747</v>
      </c>
      <c r="K74" s="21" t="s">
        <v>912</v>
      </c>
      <c r="L74" t="s">
        <v>49</v>
      </c>
      <c r="M74" t="s">
        <v>325</v>
      </c>
    </row>
    <row r="75" spans="2:13" x14ac:dyDescent="0.3">
      <c r="B75" s="38" t="str">
        <f>CONCATENATE(RawElecCD[[#This Row],[Manufacturer]],RawElecCD[[#This Row],[Model]])</f>
        <v>GEDCVH480EKWW</v>
      </c>
      <c r="C75" t="s">
        <v>92</v>
      </c>
      <c r="D75" t="s">
        <v>275</v>
      </c>
      <c r="E75" t="s">
        <v>18</v>
      </c>
      <c r="F75" s="43">
        <f>IF(OR(RawElecCD[[#This Row],[Volts]]=240,RawElecCD[[#This Row],[Volts]]=220,RawElecCD[[#This Row],[Volts]]="220/240V"),240,120)</f>
        <v>240</v>
      </c>
      <c r="G75">
        <v>240</v>
      </c>
      <c r="H75" t="str">
        <f>IF(RawElecCD[[#This Row],[Drum Cap]]&lt;4.4,"Compact","Standard")</f>
        <v>Compact</v>
      </c>
      <c r="I75" s="22">
        <v>4</v>
      </c>
      <c r="J75" s="21">
        <v>944.1</v>
      </c>
      <c r="K75" s="21" t="s">
        <v>915</v>
      </c>
      <c r="L75" t="s">
        <v>49</v>
      </c>
      <c r="M75" t="s">
        <v>326</v>
      </c>
    </row>
    <row r="76" spans="2:13" x14ac:dyDescent="0.3">
      <c r="B76" s="38" t="str">
        <f>CONCATENATE(RawElecCD[[#This Row],[Manufacturer]],RawElecCD[[#This Row],[Model]])</f>
        <v>GEDSKS333ECWW</v>
      </c>
      <c r="C76" t="s">
        <v>92</v>
      </c>
      <c r="D76" t="s">
        <v>290</v>
      </c>
      <c r="E76" t="s">
        <v>18</v>
      </c>
      <c r="F76" s="43">
        <f>IF(OR(RawElecCD[[#This Row],[Volts]]=240,RawElecCD[[#This Row],[Volts]]=220,RawElecCD[[#This Row],[Volts]]="220/240V"),240,120)</f>
        <v>120</v>
      </c>
      <c r="G76">
        <v>120</v>
      </c>
      <c r="H76" t="str">
        <f>IF(RawElecCD[[#This Row],[Drum Cap]]&lt;4.4,"Compact","Standard")</f>
        <v>Compact</v>
      </c>
      <c r="I76" s="22">
        <v>3.6</v>
      </c>
      <c r="J76" s="21">
        <v>584.1</v>
      </c>
      <c r="K76" s="21" t="s">
        <v>915</v>
      </c>
      <c r="L76" t="s">
        <v>49</v>
      </c>
      <c r="M76" t="s">
        <v>327</v>
      </c>
    </row>
    <row r="77" spans="2:13" x14ac:dyDescent="0.3">
      <c r="B77" s="38" t="str">
        <f>CONCATENATE(RawElecCD[[#This Row],[Manufacturer]],RawElecCD[[#This Row],[Model]])</f>
        <v>WhirlpoolWED4950HW</v>
      </c>
      <c r="C77" t="s">
        <v>15</v>
      </c>
      <c r="D77" t="s">
        <v>132</v>
      </c>
      <c r="E77" t="s">
        <v>18</v>
      </c>
      <c r="F77" s="43">
        <f>IF(OR(RawElecCD[[#This Row],[Volts]]=240,RawElecCD[[#This Row],[Volts]]=220,RawElecCD[[#This Row],[Volts]]="220/240V"),240,120)</f>
        <v>240</v>
      </c>
      <c r="G77">
        <v>240</v>
      </c>
      <c r="H77" t="str">
        <f>IF(RawElecCD[[#This Row],[Drum Cap]]&lt;4.4,"Compact","Standard")</f>
        <v>Standard</v>
      </c>
      <c r="I77" s="24">
        <v>7</v>
      </c>
      <c r="J77" s="23">
        <v>459.99</v>
      </c>
      <c r="K77" s="21" t="s">
        <v>915</v>
      </c>
      <c r="L77" t="s">
        <v>53</v>
      </c>
      <c r="M77" s="7" t="s">
        <v>218</v>
      </c>
    </row>
    <row r="78" spans="2:13" x14ac:dyDescent="0.3">
      <c r="B78" s="38" t="str">
        <f>CONCATENATE(RawElecCD[[#This Row],[Manufacturer]],RawElecCD[[#This Row],[Model]])</f>
        <v>WhirlpoolWED4950HW</v>
      </c>
      <c r="C78" t="s">
        <v>15</v>
      </c>
      <c r="D78" t="s">
        <v>132</v>
      </c>
      <c r="E78" t="s">
        <v>18</v>
      </c>
      <c r="F78" s="43">
        <f>IF(OR(RawElecCD[[#This Row],[Volts]]=240,RawElecCD[[#This Row],[Volts]]=220,RawElecCD[[#This Row],[Volts]]="220/240V"),240,120)</f>
        <v>240</v>
      </c>
      <c r="G78">
        <v>240</v>
      </c>
      <c r="H78" t="str">
        <f>IF(RawElecCD[[#This Row],[Drum Cap]]&lt;4.4,"Compact","Standard")</f>
        <v>Standard</v>
      </c>
      <c r="I78" s="22">
        <v>7</v>
      </c>
      <c r="J78" s="21">
        <v>457.2</v>
      </c>
      <c r="K78" s="21" t="s">
        <v>915</v>
      </c>
      <c r="L78" t="s">
        <v>49</v>
      </c>
      <c r="M78" t="s">
        <v>400</v>
      </c>
    </row>
    <row r="79" spans="2:13" x14ac:dyDescent="0.3">
      <c r="B79" s="38" t="str">
        <f>CONCATENATE(RawElecCD[[#This Row],[Manufacturer]],RawElecCD[[#This Row],[Model]])</f>
        <v>SamsungDVE54R7600W</v>
      </c>
      <c r="C79" t="s">
        <v>14</v>
      </c>
      <c r="D79" t="s">
        <v>165</v>
      </c>
      <c r="E79" t="s">
        <v>18</v>
      </c>
      <c r="F79" s="43">
        <f>IF(OR(RawElecCD[[#This Row],[Volts]]=240,RawElecCD[[#This Row],[Volts]]=220,RawElecCD[[#This Row],[Volts]]="220/240V"),240,120)</f>
        <v>240</v>
      </c>
      <c r="G79">
        <v>240</v>
      </c>
      <c r="H79" t="str">
        <f>IF(RawElecCD[[#This Row],[Drum Cap]]&lt;4.4,"Compact","Standard")</f>
        <v>Standard</v>
      </c>
      <c r="I79" s="22">
        <v>7.4</v>
      </c>
      <c r="J79" s="21">
        <v>747</v>
      </c>
      <c r="K79" s="21" t="s">
        <v>912</v>
      </c>
      <c r="L79" t="s">
        <v>49</v>
      </c>
      <c r="M79" t="s">
        <v>330</v>
      </c>
    </row>
    <row r="80" spans="2:13" x14ac:dyDescent="0.3">
      <c r="B80" s="38" t="str">
        <f>CONCATENATE(RawElecCD[[#This Row],[Manufacturer]],RawElecCD[[#This Row],[Model]])</f>
        <v>MaytagMED6000XW</v>
      </c>
      <c r="C80" t="s">
        <v>96</v>
      </c>
      <c r="D80" t="s">
        <v>857</v>
      </c>
      <c r="E80" t="s">
        <v>900</v>
      </c>
      <c r="F80" s="43">
        <f>IF(OR(RawElecCD[[#This Row],[Volts]]=240,RawElecCD[[#This Row],[Volts]]=220,RawElecCD[[#This Row],[Volts]]="220/240V"),240,120)</f>
        <v>240</v>
      </c>
      <c r="G80">
        <v>240</v>
      </c>
      <c r="H80" t="str">
        <f>IF(RawElecCD[[#This Row],[Drum Cap]]&lt;4.4,"Compact","Standard")</f>
        <v>Standard</v>
      </c>
      <c r="I80" s="24">
        <v>7.4</v>
      </c>
      <c r="J80" s="23">
        <v>701.99</v>
      </c>
      <c r="K80" s="23" t="s">
        <v>915</v>
      </c>
      <c r="L80" t="s">
        <v>405</v>
      </c>
      <c r="M80" s="7" t="s">
        <v>858</v>
      </c>
    </row>
    <row r="81" spans="2:13" x14ac:dyDescent="0.3">
      <c r="B81" s="38" t="str">
        <f>CONCATENATE(RawElecCD[[#This Row],[Manufacturer]],RawElecCD[[#This Row],[Model]])</f>
        <v>MaytagMED7230HW</v>
      </c>
      <c r="C81" t="s">
        <v>96</v>
      </c>
      <c r="D81" t="s">
        <v>259</v>
      </c>
      <c r="E81" t="s">
        <v>18</v>
      </c>
      <c r="F81" s="43">
        <f>IF(OR(RawElecCD[[#This Row],[Volts]]=240,RawElecCD[[#This Row],[Volts]]=220,RawElecCD[[#This Row],[Volts]]="220/240V"),240,120)</f>
        <v>240</v>
      </c>
      <c r="G81">
        <v>240</v>
      </c>
      <c r="H81" t="str">
        <f>IF(RawElecCD[[#This Row],[Drum Cap]]&lt;4.4,"Compact","Standard")</f>
        <v>Standard</v>
      </c>
      <c r="I81" s="22">
        <v>7.4</v>
      </c>
      <c r="J81" s="21">
        <v>899.1</v>
      </c>
      <c r="K81" s="21" t="s">
        <v>912</v>
      </c>
      <c r="L81" t="s">
        <v>49</v>
      </c>
      <c r="M81" t="s">
        <v>332</v>
      </c>
    </row>
    <row r="82" spans="2:13" x14ac:dyDescent="0.3">
      <c r="B82" s="38" t="str">
        <f>CONCATENATE(RawElecCD[[#This Row],[Manufacturer]],RawElecCD[[#This Row],[Model]])</f>
        <v>LGDLE7300WE</v>
      </c>
      <c r="C82" t="s">
        <v>95</v>
      </c>
      <c r="D82" t="s">
        <v>152</v>
      </c>
      <c r="E82" t="s">
        <v>18</v>
      </c>
      <c r="F82" s="43">
        <f>IF(OR(RawElecCD[[#This Row],[Volts]]=240,RawElecCD[[#This Row],[Volts]]=220,RawElecCD[[#This Row],[Volts]]="220/240V"),240,120)</f>
        <v>240</v>
      </c>
      <c r="G82" t="s">
        <v>403</v>
      </c>
      <c r="H82" t="str">
        <f>IF(RawElecCD[[#This Row],[Drum Cap]]&lt;4.4,"Compact","Standard")</f>
        <v>Standard</v>
      </c>
      <c r="I82" s="24">
        <v>7.3</v>
      </c>
      <c r="J82" s="23">
        <v>485.99</v>
      </c>
      <c r="K82" s="23" t="s">
        <v>912</v>
      </c>
      <c r="L82" t="s">
        <v>405</v>
      </c>
      <c r="M82" s="7" t="s">
        <v>591</v>
      </c>
    </row>
    <row r="83" spans="2:13" x14ac:dyDescent="0.3">
      <c r="B83" s="38" t="str">
        <f>CONCATENATE(RawElecCD[[#This Row],[Manufacturer]],RawElecCD[[#This Row],[Model]])</f>
        <v>WhirlpoolWED8120HW</v>
      </c>
      <c r="C83" t="s">
        <v>15</v>
      </c>
      <c r="D83" t="s">
        <v>267</v>
      </c>
      <c r="E83" t="s">
        <v>18</v>
      </c>
      <c r="F83" s="43">
        <f>IF(OR(RawElecCD[[#This Row],[Volts]]=240,RawElecCD[[#This Row],[Volts]]=220,RawElecCD[[#This Row],[Volts]]="220/240V"),240,120)</f>
        <v>240</v>
      </c>
      <c r="G83">
        <v>240</v>
      </c>
      <c r="H83" t="str">
        <f>IF(RawElecCD[[#This Row],[Drum Cap]]&lt;4.4,"Compact","Standard")</f>
        <v>Standard</v>
      </c>
      <c r="I83" s="22">
        <v>8.8000000000000007</v>
      </c>
      <c r="J83" s="21">
        <v>1079.0999999999999</v>
      </c>
      <c r="K83" s="21" t="s">
        <v>912</v>
      </c>
      <c r="L83" t="s">
        <v>49</v>
      </c>
      <c r="M83" t="s">
        <v>334</v>
      </c>
    </row>
    <row r="84" spans="2:13" x14ac:dyDescent="0.3">
      <c r="B84" s="38" t="str">
        <f>CONCATENATE(RawElecCD[[#This Row],[Manufacturer]],RawElecCD[[#This Row],[Model]])</f>
        <v>WhirlpoolWED8000DW</v>
      </c>
      <c r="C84" t="s">
        <v>15</v>
      </c>
      <c r="D84" t="s">
        <v>280</v>
      </c>
      <c r="E84" t="s">
        <v>900</v>
      </c>
      <c r="F84" s="43">
        <f>IF(OR(RawElecCD[[#This Row],[Volts]]=240,RawElecCD[[#This Row],[Volts]]=220,RawElecCD[[#This Row],[Volts]]="220/240V"),240,120)</f>
        <v>240</v>
      </c>
      <c r="G84">
        <v>240</v>
      </c>
      <c r="H84" t="str">
        <f>IF(RawElecCD[[#This Row],[Drum Cap]]&lt;4.4,"Compact","Standard")</f>
        <v>Standard</v>
      </c>
      <c r="I84" s="22">
        <v>8.8000000000000007</v>
      </c>
      <c r="J84" s="21">
        <v>899.1</v>
      </c>
      <c r="K84" s="21" t="s">
        <v>912</v>
      </c>
      <c r="L84" t="s">
        <v>49</v>
      </c>
      <c r="M84" t="s">
        <v>335</v>
      </c>
    </row>
    <row r="85" spans="2:13" x14ac:dyDescent="0.3">
      <c r="B85" s="38" t="str">
        <f>CONCATENATE(RawElecCD[[#This Row],[Manufacturer]],RawElecCD[[#This Row],[Model]])</f>
        <v>GEGTD84ECPNDG</v>
      </c>
      <c r="C85" t="s">
        <v>92</v>
      </c>
      <c r="D85" t="s">
        <v>181</v>
      </c>
      <c r="E85" t="s">
        <v>18</v>
      </c>
      <c r="F85" s="43">
        <f>IF(OR(RawElecCD[[#This Row],[Volts]]=240,RawElecCD[[#This Row],[Volts]]=220,RawElecCD[[#This Row],[Volts]]="220/240V"),240,120)</f>
        <v>240</v>
      </c>
      <c r="G85">
        <v>240</v>
      </c>
      <c r="H85" t="str">
        <f>IF(RawElecCD[[#This Row],[Drum Cap]]&lt;4.4,"Compact","Standard")</f>
        <v>Standard</v>
      </c>
      <c r="I85" s="22">
        <v>7.4</v>
      </c>
      <c r="J85" s="21">
        <v>698.4</v>
      </c>
      <c r="K85" s="21" t="s">
        <v>912</v>
      </c>
      <c r="L85" t="s">
        <v>49</v>
      </c>
      <c r="M85" t="s">
        <v>336</v>
      </c>
    </row>
    <row r="86" spans="2:13" x14ac:dyDescent="0.3">
      <c r="B86" s="38" t="str">
        <f>CONCATENATE(RawElecCD[[#This Row],[Manufacturer]],RawElecCD[[#This Row],[Model]])</f>
        <v>PandaPAN760SF</v>
      </c>
      <c r="C86" t="s">
        <v>232</v>
      </c>
      <c r="D86" t="s">
        <v>257</v>
      </c>
      <c r="E86" t="s">
        <v>900</v>
      </c>
      <c r="F86" s="43">
        <f>IF(OR(RawElecCD[[#This Row],[Volts]]=240,RawElecCD[[#This Row],[Volts]]=220,RawElecCD[[#This Row],[Volts]]="220/240V"),240,120)</f>
        <v>120</v>
      </c>
      <c r="G86">
        <v>110</v>
      </c>
      <c r="H86" t="str">
        <f>IF(RawElecCD[[#This Row],[Drum Cap]]&lt;4.4,"Compact","Standard")</f>
        <v>Compact</v>
      </c>
      <c r="I86" s="24">
        <v>3.75</v>
      </c>
      <c r="J86" s="21">
        <v>277.83</v>
      </c>
      <c r="K86" s="21" t="s">
        <v>915</v>
      </c>
      <c r="L86" t="s">
        <v>49</v>
      </c>
      <c r="M86" s="7" t="s">
        <v>337</v>
      </c>
    </row>
    <row r="87" spans="2:13" x14ac:dyDescent="0.3">
      <c r="B87" s="38" t="str">
        <f>CONCATENATE(RawElecCD[[#This Row],[Manufacturer]],RawElecCD[[#This Row],[Model]])</f>
        <v>LGDLEC855W</v>
      </c>
      <c r="C87" t="s">
        <v>95</v>
      </c>
      <c r="D87" t="s">
        <v>727</v>
      </c>
      <c r="E87" t="s">
        <v>18</v>
      </c>
      <c r="F87" s="43">
        <f>IF(OR(RawElecCD[[#This Row],[Volts]]=240,RawElecCD[[#This Row],[Volts]]=220,RawElecCD[[#This Row],[Volts]]="220/240V"),240,120)</f>
        <v>240</v>
      </c>
      <c r="G87" t="s">
        <v>403</v>
      </c>
      <c r="H87" t="str">
        <f>IF(RawElecCD[[#This Row],[Drum Cap]]&lt;4.4,"Compact","Standard")</f>
        <v>Standard</v>
      </c>
      <c r="I87" s="24">
        <v>7.2</v>
      </c>
      <c r="J87" s="23">
        <v>593.99</v>
      </c>
      <c r="K87" s="23" t="s">
        <v>915</v>
      </c>
      <c r="L87" t="s">
        <v>405</v>
      </c>
      <c r="M87" s="7" t="s">
        <v>728</v>
      </c>
    </row>
    <row r="88" spans="2:13" x14ac:dyDescent="0.3">
      <c r="B88" s="38" t="str">
        <f>CONCATENATE(RawElecCD[[#This Row],[Manufacturer]],RawElecCD[[#This Row],[Model]])</f>
        <v>GEGTD75ECPLDG</v>
      </c>
      <c r="C88" t="s">
        <v>92</v>
      </c>
      <c r="D88" t="s">
        <v>274</v>
      </c>
      <c r="E88" t="s">
        <v>18</v>
      </c>
      <c r="F88" s="43">
        <f>IF(OR(RawElecCD[[#This Row],[Volts]]=240,RawElecCD[[#This Row],[Volts]]=220,RawElecCD[[#This Row],[Volts]]="220/240V"),240,120)</f>
        <v>240</v>
      </c>
      <c r="G88">
        <v>240</v>
      </c>
      <c r="H88" t="str">
        <f>IF(RawElecCD[[#This Row],[Drum Cap]]&lt;4.4,"Compact","Standard")</f>
        <v>Standard</v>
      </c>
      <c r="I88" s="22">
        <v>7.4</v>
      </c>
      <c r="J88" s="21">
        <v>899.1</v>
      </c>
      <c r="K88" s="21" t="s">
        <v>912</v>
      </c>
      <c r="L88" t="s">
        <v>49</v>
      </c>
      <c r="M88" t="s">
        <v>339</v>
      </c>
    </row>
    <row r="89" spans="2:13" x14ac:dyDescent="0.3">
      <c r="B89" s="38" t="str">
        <f>CONCATENATE(RawElecCD[[#This Row],[Manufacturer]],RawElecCD[[#This Row],[Model]])</f>
        <v>WhirlpoolWED8620HC</v>
      </c>
      <c r="C89" t="s">
        <v>15</v>
      </c>
      <c r="D89" t="s">
        <v>164</v>
      </c>
      <c r="E89" t="s">
        <v>18</v>
      </c>
      <c r="F89" s="43">
        <f>IF(OR(RawElecCD[[#This Row],[Volts]]=240,RawElecCD[[#This Row],[Volts]]=220,RawElecCD[[#This Row],[Volts]]="220/240V"),240,120)</f>
        <v>240</v>
      </c>
      <c r="G89">
        <v>240</v>
      </c>
      <c r="H89" t="str">
        <f>IF(RawElecCD[[#This Row],[Drum Cap]]&lt;4.4,"Compact","Standard")</f>
        <v>Standard</v>
      </c>
      <c r="I89" s="22">
        <v>7.4</v>
      </c>
      <c r="J89" s="21">
        <v>897.3</v>
      </c>
      <c r="K89" s="21" t="s">
        <v>912</v>
      </c>
      <c r="L89" t="s">
        <v>49</v>
      </c>
      <c r="M89" t="s">
        <v>340</v>
      </c>
    </row>
    <row r="90" spans="2:13" x14ac:dyDescent="0.3">
      <c r="B90" s="38" t="str">
        <f>CONCATENATE(RawElecCD[[#This Row],[Manufacturer]],RawElecCD[[#This Row],[Model]])</f>
        <v>LG ElectronicsDLEC888W</v>
      </c>
      <c r="C90" t="s">
        <v>231</v>
      </c>
      <c r="D90" t="s">
        <v>141</v>
      </c>
      <c r="E90" t="s">
        <v>18</v>
      </c>
      <c r="F90" s="43">
        <f>IF(OR(RawElecCD[[#This Row],[Volts]]=240,RawElecCD[[#This Row],[Volts]]=220,RawElecCD[[#This Row],[Volts]]="220/240V"),240,120)</f>
        <v>240</v>
      </c>
      <c r="G90">
        <v>240</v>
      </c>
      <c r="H90" t="str">
        <f>IF(RawElecCD[[#This Row],[Drum Cap]]&lt;4.4,"Compact","Standard")</f>
        <v>Compact</v>
      </c>
      <c r="I90" s="22">
        <v>4.2</v>
      </c>
      <c r="J90" s="21">
        <v>798.3</v>
      </c>
      <c r="K90" s="21" t="s">
        <v>915</v>
      </c>
      <c r="L90" t="s">
        <v>49</v>
      </c>
      <c r="M90" s="7" t="s">
        <v>341</v>
      </c>
    </row>
    <row r="91" spans="2:13" x14ac:dyDescent="0.3">
      <c r="B91" s="38" t="str">
        <f>CONCATENATE(RawElecCD[[#This Row],[Manufacturer]],RawElecCD[[#This Row],[Model]])</f>
        <v>BoschWTG86400UC</v>
      </c>
      <c r="C91" t="s">
        <v>228</v>
      </c>
      <c r="D91" t="s">
        <v>250</v>
      </c>
      <c r="E91" t="s">
        <v>18</v>
      </c>
      <c r="F91" s="43">
        <f>IF(OR(RawElecCD[[#This Row],[Volts]]=240,RawElecCD[[#This Row],[Volts]]=220,RawElecCD[[#This Row],[Volts]]="220/240V"),240,120)</f>
        <v>240</v>
      </c>
      <c r="G91">
        <v>220</v>
      </c>
      <c r="H91" t="str">
        <f>IF(RawElecCD[[#This Row],[Drum Cap]]&lt;4.4,"Compact","Standard")</f>
        <v>Compact</v>
      </c>
      <c r="I91" s="22">
        <v>4</v>
      </c>
      <c r="J91" s="21">
        <v>989.1</v>
      </c>
      <c r="K91" s="21" t="s">
        <v>915</v>
      </c>
      <c r="L91" t="s">
        <v>49</v>
      </c>
      <c r="M91" s="7" t="s">
        <v>342</v>
      </c>
    </row>
    <row r="92" spans="2:13" x14ac:dyDescent="0.3">
      <c r="B92" s="38" t="str">
        <f>CONCATENATE(RawElecCD[[#This Row],[Manufacturer]],RawElecCD[[#This Row],[Model]])</f>
        <v>WhirlpoolWED5620HW</v>
      </c>
      <c r="C92" t="s">
        <v>15</v>
      </c>
      <c r="D92" t="s">
        <v>137</v>
      </c>
      <c r="E92" t="s">
        <v>18</v>
      </c>
      <c r="F92" s="43">
        <f>IF(OR(RawElecCD[[#This Row],[Volts]]=240,RawElecCD[[#This Row],[Volts]]=220,RawElecCD[[#This Row],[Volts]]="220/240V"),240,120)</f>
        <v>240</v>
      </c>
      <c r="G92">
        <v>240</v>
      </c>
      <c r="H92" t="str">
        <f>IF(RawElecCD[[#This Row],[Drum Cap]]&lt;4.4,"Compact","Standard")</f>
        <v>Standard</v>
      </c>
      <c r="I92" s="22">
        <v>7.4</v>
      </c>
      <c r="J92" s="21">
        <v>648</v>
      </c>
      <c r="K92" s="21" t="s">
        <v>912</v>
      </c>
      <c r="L92" t="s">
        <v>49</v>
      </c>
      <c r="M92" t="s">
        <v>343</v>
      </c>
    </row>
    <row r="93" spans="2:13" x14ac:dyDescent="0.3">
      <c r="B93" s="38" t="str">
        <f>CONCATENATE(RawElecCD[[#This Row],[Manufacturer]],RawElecCD[[#This Row],[Model]])</f>
        <v>WhirlpoolWED4950HW</v>
      </c>
      <c r="C93" t="s">
        <v>15</v>
      </c>
      <c r="D93" t="s">
        <v>132</v>
      </c>
      <c r="E93" t="s">
        <v>18</v>
      </c>
      <c r="F93" s="43">
        <f>IF(OR(RawElecCD[[#This Row],[Volts]]=240,RawElecCD[[#This Row],[Volts]]=220,RawElecCD[[#This Row],[Volts]]="220/240V"),240,120)</f>
        <v>240</v>
      </c>
      <c r="G93">
        <v>240</v>
      </c>
      <c r="H93" t="str">
        <f>IF(RawElecCD[[#This Row],[Drum Cap]]&lt;4.4,"Compact","Standard")</f>
        <v>Standard</v>
      </c>
      <c r="I93" s="24">
        <v>7</v>
      </c>
      <c r="J93" s="23">
        <v>404.99</v>
      </c>
      <c r="K93" s="21" t="s">
        <v>915</v>
      </c>
      <c r="L93" t="s">
        <v>405</v>
      </c>
      <c r="M93" s="7" t="s">
        <v>454</v>
      </c>
    </row>
    <row r="94" spans="2:13" x14ac:dyDescent="0.3">
      <c r="B94" s="38" t="str">
        <f>CONCATENATE(RawElecCD[[#This Row],[Manufacturer]],RawElecCD[[#This Row],[Model]])</f>
        <v>HaierQFD15ESSNWW</v>
      </c>
      <c r="C94" t="s">
        <v>184</v>
      </c>
      <c r="D94" t="s">
        <v>174</v>
      </c>
      <c r="E94" t="s">
        <v>18</v>
      </c>
      <c r="F94" s="43">
        <f>IF(OR(RawElecCD[[#This Row],[Volts]]=240,RawElecCD[[#This Row],[Volts]]=220,RawElecCD[[#This Row],[Volts]]="220/240V"),240,120)</f>
        <v>240</v>
      </c>
      <c r="G94">
        <v>240</v>
      </c>
      <c r="H94" t="str">
        <f>IF(RawElecCD[[#This Row],[Drum Cap]]&lt;4.4,"Compact","Standard")</f>
        <v>Compact</v>
      </c>
      <c r="I94" s="22">
        <v>4.0999999999999996</v>
      </c>
      <c r="J94" s="21">
        <v>798.3</v>
      </c>
      <c r="K94" s="21" t="s">
        <v>912</v>
      </c>
      <c r="L94" t="s">
        <v>49</v>
      </c>
      <c r="M94" t="s">
        <v>345</v>
      </c>
    </row>
    <row r="95" spans="2:13" x14ac:dyDescent="0.3">
      <c r="B95" s="38" t="str">
        <f>CONCATENATE(RawElecCD[[#This Row],[Manufacturer]],RawElecCD[[#This Row],[Model]])</f>
        <v>WhirlpoolWED4985EW</v>
      </c>
      <c r="C95" t="s">
        <v>15</v>
      </c>
      <c r="D95" t="s">
        <v>269</v>
      </c>
      <c r="E95" t="s">
        <v>18</v>
      </c>
      <c r="F95" s="43">
        <f>IF(OR(RawElecCD[[#This Row],[Volts]]=240,RawElecCD[[#This Row],[Volts]]=220,RawElecCD[[#This Row],[Volts]]="220/240V"),240,120)</f>
        <v>240</v>
      </c>
      <c r="G95">
        <v>240</v>
      </c>
      <c r="H95" t="str">
        <f>IF(RawElecCD[[#This Row],[Drum Cap]]&lt;4.4,"Compact","Standard")</f>
        <v>Standard</v>
      </c>
      <c r="I95" s="22">
        <v>5.9</v>
      </c>
      <c r="J95" s="21">
        <v>629.1</v>
      </c>
      <c r="K95" s="21" t="s">
        <v>915</v>
      </c>
      <c r="L95" t="s">
        <v>49</v>
      </c>
      <c r="M95" t="s">
        <v>361</v>
      </c>
    </row>
    <row r="96" spans="2:13" x14ac:dyDescent="0.3">
      <c r="B96" s="38" t="str">
        <f>CONCATENATE(RawElecCD[[#This Row],[Manufacturer]],RawElecCD[[#This Row],[Model]])</f>
        <v>MaytagMEDB955FW</v>
      </c>
      <c r="C96" t="s">
        <v>96</v>
      </c>
      <c r="D96" t="s">
        <v>281</v>
      </c>
      <c r="E96" t="s">
        <v>18</v>
      </c>
      <c r="F96" s="43">
        <f>IF(OR(RawElecCD[[#This Row],[Volts]]=240,RawElecCD[[#This Row],[Volts]]=220,RawElecCD[[#This Row],[Volts]]="220/240V"),240,120)</f>
        <v>240</v>
      </c>
      <c r="G96">
        <v>240</v>
      </c>
      <c r="H96" t="str">
        <f>IF(RawElecCD[[#This Row],[Drum Cap]]&lt;4.4,"Compact","Standard")</f>
        <v>Standard</v>
      </c>
      <c r="I96" s="22">
        <v>9.1999999999999993</v>
      </c>
      <c r="J96" s="21">
        <v>1169.0999999999999</v>
      </c>
      <c r="K96" s="21" t="s">
        <v>912</v>
      </c>
      <c r="L96" t="s">
        <v>49</v>
      </c>
      <c r="M96" t="s">
        <v>347</v>
      </c>
    </row>
    <row r="97" spans="2:13" x14ac:dyDescent="0.3">
      <c r="B97" s="38" t="str">
        <f>CONCATENATE(RawElecCD[[#This Row],[Manufacturer]],RawElecCD[[#This Row],[Model]])</f>
        <v>SamsungDV42H5600EP/A3</v>
      </c>
      <c r="C97" t="s">
        <v>14</v>
      </c>
      <c r="D97" t="s">
        <v>757</v>
      </c>
      <c r="E97" t="s">
        <v>18</v>
      </c>
      <c r="F97" s="43">
        <f>IF(OR(RawElecCD[[#This Row],[Volts]]=240,RawElecCD[[#This Row],[Volts]]=220,RawElecCD[[#This Row],[Volts]]="220/240V"),240,120)</f>
        <v>240</v>
      </c>
      <c r="G97">
        <v>240</v>
      </c>
      <c r="H97" t="str">
        <f>IF(RawElecCD[[#This Row],[Drum Cap]]&lt;4.4,"Compact","Standard")</f>
        <v>Compact</v>
      </c>
      <c r="I97" s="24">
        <v>4.3</v>
      </c>
      <c r="J97" s="23">
        <v>566.96</v>
      </c>
      <c r="K97" s="21" t="s">
        <v>915</v>
      </c>
      <c r="L97" t="s">
        <v>405</v>
      </c>
      <c r="M97" s="7" t="s">
        <v>758</v>
      </c>
    </row>
    <row r="98" spans="2:13" x14ac:dyDescent="0.3">
      <c r="B98" s="38" t="str">
        <f>CONCATENATE(RawElecCD[[#This Row],[Manufacturer]],RawElecCD[[#This Row],[Model]])</f>
        <v>SamsungDV50K7500EV</v>
      </c>
      <c r="C98" t="s">
        <v>14</v>
      </c>
      <c r="D98" t="s">
        <v>292</v>
      </c>
      <c r="E98" t="s">
        <v>18</v>
      </c>
      <c r="F98" s="43">
        <f>IF(OR(RawElecCD[[#This Row],[Volts]]=240,RawElecCD[[#This Row],[Volts]]=220,RawElecCD[[#This Row],[Volts]]="220/240V"),240,120)</f>
        <v>240</v>
      </c>
      <c r="G98">
        <v>240</v>
      </c>
      <c r="H98" t="str">
        <f>IF(RawElecCD[[#This Row],[Drum Cap]]&lt;4.4,"Compact","Standard")</f>
        <v>Standard</v>
      </c>
      <c r="I98" s="22">
        <v>7.5</v>
      </c>
      <c r="J98" s="21">
        <v>1259.0999999999999</v>
      </c>
      <c r="K98" s="21" t="s">
        <v>912</v>
      </c>
      <c r="L98" t="s">
        <v>49</v>
      </c>
      <c r="M98" s="7" t="s">
        <v>349</v>
      </c>
    </row>
    <row r="99" spans="2:13" x14ac:dyDescent="0.3">
      <c r="B99" s="38" t="str">
        <f>CONCATENATE(RawElecCD[[#This Row],[Manufacturer]],RawElecCD[[#This Row],[Model]])</f>
        <v>WhirlpoolWED4985EW</v>
      </c>
      <c r="C99" t="s">
        <v>15</v>
      </c>
      <c r="D99" t="s">
        <v>269</v>
      </c>
      <c r="E99" t="s">
        <v>18</v>
      </c>
      <c r="F99" s="43">
        <f>IF(OR(RawElecCD[[#This Row],[Volts]]=240,RawElecCD[[#This Row],[Volts]]=220,RawElecCD[[#This Row],[Volts]]="220/240V"),240,120)</f>
        <v>240</v>
      </c>
      <c r="G99" t="s">
        <v>403</v>
      </c>
      <c r="H99" t="str">
        <f>IF(RawElecCD[[#This Row],[Drum Cap]]&lt;4.4,"Compact","Standard")</f>
        <v>Standard</v>
      </c>
      <c r="I99" s="24">
        <v>5.9</v>
      </c>
      <c r="J99" s="23">
        <v>431.99</v>
      </c>
      <c r="K99" s="21" t="s">
        <v>915</v>
      </c>
      <c r="L99" t="s">
        <v>405</v>
      </c>
      <c r="M99" s="7" t="s">
        <v>607</v>
      </c>
    </row>
    <row r="100" spans="2:13" x14ac:dyDescent="0.3">
      <c r="B100" s="38" t="str">
        <f>CONCATENATE(RawElecCD[[#This Row],[Manufacturer]],RawElecCD[[#This Row],[Model]])</f>
        <v>WhirlpoolWED49STBW</v>
      </c>
      <c r="C100" t="s">
        <v>15</v>
      </c>
      <c r="D100" t="s">
        <v>170</v>
      </c>
      <c r="E100" t="s">
        <v>18</v>
      </c>
      <c r="F100" s="43">
        <f>IF(OR(RawElecCD[[#This Row],[Volts]]=240,RawElecCD[[#This Row],[Volts]]=220,RawElecCD[[#This Row],[Volts]]="220/240V"),240,120)</f>
        <v>240</v>
      </c>
      <c r="G100">
        <v>240</v>
      </c>
      <c r="H100" t="str">
        <f>IF(RawElecCD[[#This Row],[Drum Cap]]&lt;4.4,"Compact","Standard")</f>
        <v>Standard</v>
      </c>
      <c r="I100" s="22">
        <v>7</v>
      </c>
      <c r="J100" s="21">
        <v>719.1</v>
      </c>
      <c r="K100" s="21" t="s">
        <v>915</v>
      </c>
      <c r="L100" t="s">
        <v>49</v>
      </c>
      <c r="M100" t="s">
        <v>351</v>
      </c>
    </row>
    <row r="101" spans="2:13" x14ac:dyDescent="0.3">
      <c r="B101" s="38" t="str">
        <f>CONCATENATE(RawElecCD[[#This Row],[Manufacturer]],RawElecCD[[#This Row],[Model]])</f>
        <v>PandaPAN760SFT</v>
      </c>
      <c r="C101" t="s">
        <v>232</v>
      </c>
      <c r="D101" t="s">
        <v>293</v>
      </c>
      <c r="E101" t="s">
        <v>900</v>
      </c>
      <c r="F101" s="43">
        <f>IF(OR(RawElecCD[[#This Row],[Volts]]=240,RawElecCD[[#This Row],[Volts]]=220,RawElecCD[[#This Row],[Volts]]="220/240V"),240,120)</f>
        <v>120</v>
      </c>
      <c r="G101">
        <v>110</v>
      </c>
      <c r="H101" t="str">
        <f>IF(RawElecCD[[#This Row],[Drum Cap]]&lt;4.4,"Compact","Standard")</f>
        <v>Compact</v>
      </c>
      <c r="I101" s="24">
        <v>3.75</v>
      </c>
      <c r="J101" s="21">
        <v>269.99</v>
      </c>
      <c r="K101" s="21" t="s">
        <v>915</v>
      </c>
      <c r="L101" t="s">
        <v>49</v>
      </c>
      <c r="M101" s="7" t="s">
        <v>352</v>
      </c>
    </row>
    <row r="102" spans="2:13" x14ac:dyDescent="0.3">
      <c r="B102" s="38" t="str">
        <f>CONCATENATE(RawElecCD[[#This Row],[Manufacturer]],RawElecCD[[#This Row],[Model]])</f>
        <v>SamsungDV457EVGSWR</v>
      </c>
      <c r="C102" t="s">
        <v>14</v>
      </c>
      <c r="D102" t="s">
        <v>833</v>
      </c>
      <c r="E102" t="s">
        <v>900</v>
      </c>
      <c r="F102" s="43">
        <f>IF(OR(RawElecCD[[#This Row],[Volts]]=240,RawElecCD[[#This Row],[Volts]]=220,RawElecCD[[#This Row],[Volts]]="220/240V"),240,120)</f>
        <v>240</v>
      </c>
      <c r="G102" t="s">
        <v>403</v>
      </c>
      <c r="H102" t="str">
        <f>IF(RawElecCD[[#This Row],[Drum Cap]]&lt;4.4,"Compact","Standard")</f>
        <v>Standard</v>
      </c>
      <c r="I102" s="24">
        <v>9</v>
      </c>
      <c r="J102" s="23">
        <v>809.99</v>
      </c>
      <c r="K102" s="21" t="s">
        <v>915</v>
      </c>
      <c r="L102" t="s">
        <v>405</v>
      </c>
      <c r="M102" s="7" t="s">
        <v>834</v>
      </c>
    </row>
    <row r="103" spans="2:13" x14ac:dyDescent="0.3">
      <c r="B103" s="38" t="str">
        <f>CONCATENATE(RawElecCD[[#This Row],[Manufacturer]],RawElecCD[[#This Row],[Model]])</f>
        <v>LGDLEC888W</v>
      </c>
      <c r="C103" t="s">
        <v>95</v>
      </c>
      <c r="D103" t="s">
        <v>141</v>
      </c>
      <c r="E103" t="s">
        <v>18</v>
      </c>
      <c r="F103" s="43">
        <f>IF(OR(RawElecCD[[#This Row],[Volts]]=240,RawElecCD[[#This Row],[Volts]]=220,RawElecCD[[#This Row],[Volts]]="220/240V"),240,120)</f>
        <v>240</v>
      </c>
      <c r="G103" t="s">
        <v>403</v>
      </c>
      <c r="H103" t="str">
        <f>IF(RawElecCD[[#This Row],[Drum Cap]]&lt;4.4,"Compact","Standard")</f>
        <v>Compact</v>
      </c>
      <c r="I103" s="24">
        <v>4.2</v>
      </c>
      <c r="J103" s="23">
        <v>593.99</v>
      </c>
      <c r="K103" s="23" t="s">
        <v>915</v>
      </c>
      <c r="L103" t="s">
        <v>405</v>
      </c>
      <c r="M103" s="7" t="s">
        <v>614</v>
      </c>
    </row>
    <row r="104" spans="2:13" x14ac:dyDescent="0.3">
      <c r="B104" s="38" t="str">
        <f>CONCATENATE(RawElecCD[[#This Row],[Manufacturer]],RawElecCD[[#This Row],[Model]])</f>
        <v>Magic ChefMCSDRY35W</v>
      </c>
      <c r="C104" t="s">
        <v>234</v>
      </c>
      <c r="D104" t="s">
        <v>270</v>
      </c>
      <c r="E104" t="s">
        <v>18</v>
      </c>
      <c r="F104" s="43">
        <f>IF(OR(RawElecCD[[#This Row],[Volts]]=240,RawElecCD[[#This Row],[Volts]]=220,RawElecCD[[#This Row],[Volts]]="220/240V"),240,120)</f>
        <v>120</v>
      </c>
      <c r="G104">
        <v>120</v>
      </c>
      <c r="H104" t="str">
        <f>IF(RawElecCD[[#This Row],[Drum Cap]]&lt;4.4,"Compact","Standard")</f>
        <v>Compact</v>
      </c>
      <c r="I104" s="24">
        <v>3.5</v>
      </c>
      <c r="J104" s="21">
        <v>284.99</v>
      </c>
      <c r="K104" s="21" t="s">
        <v>915</v>
      </c>
      <c r="L104" t="s">
        <v>49</v>
      </c>
      <c r="M104" t="s">
        <v>355</v>
      </c>
    </row>
    <row r="105" spans="2:13" x14ac:dyDescent="0.3">
      <c r="B105" s="38" t="str">
        <f>CONCATENATE(RawElecCD[[#This Row],[Manufacturer]],RawElecCD[[#This Row],[Model]])</f>
        <v>GEGFD43ESSMWW</v>
      </c>
      <c r="C105" t="s">
        <v>92</v>
      </c>
      <c r="D105" t="s">
        <v>266</v>
      </c>
      <c r="E105" t="s">
        <v>18</v>
      </c>
      <c r="F105" s="43">
        <f>IF(OR(RawElecCD[[#This Row],[Volts]]=240,RawElecCD[[#This Row],[Volts]]=220,RawElecCD[[#This Row],[Volts]]="220/240V"),240,120)</f>
        <v>240</v>
      </c>
      <c r="G105">
        <v>240</v>
      </c>
      <c r="H105" t="str">
        <f>IF(RawElecCD[[#This Row],[Drum Cap]]&lt;4.4,"Compact","Standard")</f>
        <v>Standard</v>
      </c>
      <c r="I105" s="22">
        <v>7.5</v>
      </c>
      <c r="J105" s="21">
        <v>809.1</v>
      </c>
      <c r="K105" s="21" t="s">
        <v>912</v>
      </c>
      <c r="L105" t="s">
        <v>49</v>
      </c>
      <c r="M105" t="s">
        <v>356</v>
      </c>
    </row>
    <row r="106" spans="2:13" x14ac:dyDescent="0.3">
      <c r="B106" s="38" t="str">
        <f>CONCATENATE(RawElecCD[[#This Row],[Manufacturer]],RawElecCD[[#This Row],[Model]])</f>
        <v>MaytagMED6230HW</v>
      </c>
      <c r="C106" t="s">
        <v>96</v>
      </c>
      <c r="D106" t="s">
        <v>273</v>
      </c>
      <c r="E106" t="s">
        <v>18</v>
      </c>
      <c r="F106" s="43">
        <f>IF(OR(RawElecCD[[#This Row],[Volts]]=240,RawElecCD[[#This Row],[Volts]]=220,RawElecCD[[#This Row],[Volts]]="220/240V"),240,120)</f>
        <v>240</v>
      </c>
      <c r="G106">
        <v>240</v>
      </c>
      <c r="H106" t="str">
        <f>IF(RawElecCD[[#This Row],[Drum Cap]]&lt;4.4,"Compact","Standard")</f>
        <v>Standard</v>
      </c>
      <c r="I106" s="22">
        <v>7.4</v>
      </c>
      <c r="J106" s="21">
        <v>809.1</v>
      </c>
      <c r="K106" s="23" t="s">
        <v>915</v>
      </c>
      <c r="L106" t="s">
        <v>49</v>
      </c>
      <c r="M106" s="7" t="s">
        <v>306</v>
      </c>
    </row>
    <row r="107" spans="2:13" x14ac:dyDescent="0.3">
      <c r="B107" s="38" t="str">
        <f>CONCATENATE(RawElecCD[[#This Row],[Manufacturer]],RawElecCD[[#This Row],[Model]])</f>
        <v>GEGTD42EASJWW</v>
      </c>
      <c r="C107" t="s">
        <v>92</v>
      </c>
      <c r="D107" t="s">
        <v>162</v>
      </c>
      <c r="E107" t="s">
        <v>18</v>
      </c>
      <c r="F107" s="43">
        <f>IF(OR(RawElecCD[[#This Row],[Volts]]=240,RawElecCD[[#This Row],[Volts]]=220,RawElecCD[[#This Row],[Volts]]="220/240V"),240,120)</f>
        <v>240</v>
      </c>
      <c r="G107">
        <v>240</v>
      </c>
      <c r="H107" t="str">
        <f>IF(RawElecCD[[#This Row],[Drum Cap]]&lt;4.4,"Compact","Standard")</f>
        <v>Standard</v>
      </c>
      <c r="I107" s="22">
        <v>7.2</v>
      </c>
      <c r="J107" s="21">
        <v>497.7</v>
      </c>
      <c r="K107" s="23" t="s">
        <v>915</v>
      </c>
      <c r="L107" t="s">
        <v>49</v>
      </c>
      <c r="M107" t="s">
        <v>358</v>
      </c>
    </row>
    <row r="108" spans="2:13" x14ac:dyDescent="0.3">
      <c r="B108" s="38" t="str">
        <f>CONCATENATE(RawElecCD[[#This Row],[Manufacturer]],RawElecCD[[#This Row],[Model]])</f>
        <v>SamsungDV45H7000EW</v>
      </c>
      <c r="C108" t="s">
        <v>14</v>
      </c>
      <c r="D108" t="s">
        <v>723</v>
      </c>
      <c r="E108" t="s">
        <v>900</v>
      </c>
      <c r="F108" s="43">
        <f>IF(OR(RawElecCD[[#This Row],[Volts]]=240,RawElecCD[[#This Row],[Volts]]=220,RawElecCD[[#This Row],[Volts]]="220/240V"),240,120)</f>
        <v>240</v>
      </c>
      <c r="G108" t="s">
        <v>403</v>
      </c>
      <c r="H108" t="str">
        <f>IF(RawElecCD[[#This Row],[Drum Cap]]&lt;4.4,"Compact","Standard")</f>
        <v>Standard</v>
      </c>
      <c r="I108" s="24">
        <v>8</v>
      </c>
      <c r="J108" s="23">
        <v>431.99</v>
      </c>
      <c r="K108" s="21" t="s">
        <v>915</v>
      </c>
      <c r="L108" t="s">
        <v>405</v>
      </c>
      <c r="M108" s="7" t="s">
        <v>724</v>
      </c>
    </row>
    <row r="109" spans="2:13" x14ac:dyDescent="0.3">
      <c r="B109" s="38" t="str">
        <f>CONCATENATE(RawElecCD[[#This Row],[Manufacturer]],RawElecCD[[#This Row],[Model]])</f>
        <v>XtremepowerUS99816-H</v>
      </c>
      <c r="C109" t="s">
        <v>237</v>
      </c>
      <c r="D109" t="s">
        <v>285</v>
      </c>
      <c r="E109" t="s">
        <v>900</v>
      </c>
      <c r="F109" s="43">
        <f>IF(OR(RawElecCD[[#This Row],[Volts]]=240,RawElecCD[[#This Row],[Volts]]=220,RawElecCD[[#This Row],[Volts]]="220/240V"),240,120)</f>
        <v>120</v>
      </c>
      <c r="G109">
        <v>110</v>
      </c>
      <c r="H109" t="str">
        <f>IF(RawElecCD[[#This Row],[Drum Cap]]&lt;4.4,"Compact","Standard")</f>
        <v>Compact</v>
      </c>
      <c r="I109" s="24">
        <v>2.6</v>
      </c>
      <c r="J109" s="21">
        <v>289</v>
      </c>
      <c r="K109" s="21" t="s">
        <v>915</v>
      </c>
      <c r="L109" t="s">
        <v>49</v>
      </c>
      <c r="M109" s="7" t="s">
        <v>360</v>
      </c>
    </row>
    <row r="110" spans="2:13" x14ac:dyDescent="0.3">
      <c r="B110" s="38" t="str">
        <f>CONCATENATE(RawElecCD[[#This Row],[Manufacturer]],RawElecCD[[#This Row],[Model]])</f>
        <v>WhirlpoolWED5000DW</v>
      </c>
      <c r="C110" t="s">
        <v>15</v>
      </c>
      <c r="D110" t="s">
        <v>243</v>
      </c>
      <c r="E110" t="s">
        <v>18</v>
      </c>
      <c r="F110" s="43">
        <f>IF(OR(RawElecCD[[#This Row],[Volts]]=240,RawElecCD[[#This Row],[Volts]]=220,RawElecCD[[#This Row],[Volts]]="220/240V"),240,120)</f>
        <v>240</v>
      </c>
      <c r="G110">
        <v>240</v>
      </c>
      <c r="H110" t="str">
        <f>IF(RawElecCD[[#This Row],[Drum Cap]]&lt;4.4,"Compact","Standard")</f>
        <v>Standard</v>
      </c>
      <c r="I110" s="22">
        <v>7</v>
      </c>
      <c r="J110" s="21">
        <v>497.7</v>
      </c>
      <c r="K110" s="21" t="s">
        <v>915</v>
      </c>
      <c r="L110" t="s">
        <v>49</v>
      </c>
      <c r="M110" t="s">
        <v>317</v>
      </c>
    </row>
    <row r="111" spans="2:13" x14ac:dyDescent="0.3">
      <c r="B111" s="38" t="str">
        <f>CONCATENATE(RawElecCD[[#This Row],[Manufacturer]],RawElecCD[[#This Row],[Model]])</f>
        <v>WhirlpoolWED6620HW</v>
      </c>
      <c r="C111" t="s">
        <v>15</v>
      </c>
      <c r="D111" t="s">
        <v>154</v>
      </c>
      <c r="E111" t="s">
        <v>18</v>
      </c>
      <c r="F111" s="43">
        <f>IF(OR(RawElecCD[[#This Row],[Volts]]=240,RawElecCD[[#This Row],[Volts]]=220,RawElecCD[[#This Row],[Volts]]="220/240V"),240,120)</f>
        <v>240</v>
      </c>
      <c r="G111">
        <v>240</v>
      </c>
      <c r="H111" t="str">
        <f>IF(RawElecCD[[#This Row],[Drum Cap]]&lt;4.4,"Compact","Standard")</f>
        <v>Standard</v>
      </c>
      <c r="I111" s="22">
        <v>7.4</v>
      </c>
      <c r="J111" s="21">
        <v>697.5</v>
      </c>
      <c r="K111" s="21" t="s">
        <v>912</v>
      </c>
      <c r="L111" t="s">
        <v>49</v>
      </c>
      <c r="M111" t="s">
        <v>362</v>
      </c>
    </row>
    <row r="112" spans="2:13" x14ac:dyDescent="0.3">
      <c r="B112" s="38" t="str">
        <f>CONCATENATE(RawElecCD[[#This Row],[Manufacturer]],RawElecCD[[#This Row],[Model]])</f>
        <v>WhirlpoolWHD560CHW</v>
      </c>
      <c r="C112" t="s">
        <v>15</v>
      </c>
      <c r="D112" t="s">
        <v>68</v>
      </c>
      <c r="E112" t="s">
        <v>18</v>
      </c>
      <c r="F112" s="43">
        <f>IF(OR(RawElecCD[[#This Row],[Volts]]=240,RawElecCD[[#This Row],[Volts]]=220,RawElecCD[[#This Row],[Volts]]="220/240V"),240,120)</f>
        <v>240</v>
      </c>
      <c r="G112">
        <v>240</v>
      </c>
      <c r="H112" t="str">
        <f>IF(RawElecCD[[#This Row],[Drum Cap]]&lt;4.4,"Compact","Standard")</f>
        <v>Standard</v>
      </c>
      <c r="I112" s="22">
        <v>7.4</v>
      </c>
      <c r="J112" s="21">
        <v>1259.0999999999999</v>
      </c>
      <c r="K112" s="21" t="s">
        <v>912</v>
      </c>
      <c r="L112" t="s">
        <v>49</v>
      </c>
      <c r="M112" t="s">
        <v>70</v>
      </c>
    </row>
    <row r="113" spans="2:13" x14ac:dyDescent="0.3">
      <c r="B113" s="38" t="str">
        <f>CONCATENATE(RawElecCD[[#This Row],[Manufacturer]],RawElecCD[[#This Row],[Model]])</f>
        <v>MaytagMED6630HC</v>
      </c>
      <c r="C113" t="s">
        <v>96</v>
      </c>
      <c r="D113" t="s">
        <v>150</v>
      </c>
      <c r="E113" t="s">
        <v>18</v>
      </c>
      <c r="F113" s="43">
        <f>IF(OR(RawElecCD[[#This Row],[Volts]]=240,RawElecCD[[#This Row],[Volts]]=220,RawElecCD[[#This Row],[Volts]]="220/240V"),240,120)</f>
        <v>240</v>
      </c>
      <c r="G113">
        <v>240</v>
      </c>
      <c r="H113" t="str">
        <f>IF(RawElecCD[[#This Row],[Drum Cap]]&lt;4.4,"Compact","Standard")</f>
        <v>Standard</v>
      </c>
      <c r="I113" s="22">
        <v>7.3</v>
      </c>
      <c r="J113" s="21">
        <v>777.6</v>
      </c>
      <c r="K113" s="21" t="s">
        <v>912</v>
      </c>
      <c r="L113" t="s">
        <v>49</v>
      </c>
      <c r="M113" t="s">
        <v>363</v>
      </c>
    </row>
    <row r="114" spans="2:13" x14ac:dyDescent="0.3">
      <c r="B114" s="38" t="str">
        <f>CONCATENATE(RawElecCD[[#This Row],[Manufacturer]],RawElecCD[[#This Row],[Model]])</f>
        <v>GEGFD14ESSNWW</v>
      </c>
      <c r="C114" t="s">
        <v>92</v>
      </c>
      <c r="D114" t="s">
        <v>277</v>
      </c>
      <c r="E114" t="s">
        <v>18</v>
      </c>
      <c r="F114" s="43">
        <f>IF(OR(RawElecCD[[#This Row],[Volts]]=240,RawElecCD[[#This Row],[Volts]]=220,RawElecCD[[#This Row],[Volts]]="220/240V"),240,120)</f>
        <v>240</v>
      </c>
      <c r="G114">
        <v>240</v>
      </c>
      <c r="H114" t="str">
        <f>IF(RawElecCD[[#This Row],[Drum Cap]]&lt;4.4,"Compact","Standard")</f>
        <v>Compact</v>
      </c>
      <c r="I114" s="22">
        <v>4.3</v>
      </c>
      <c r="J114" s="21">
        <v>798.3</v>
      </c>
      <c r="K114" s="21" t="s">
        <v>912</v>
      </c>
      <c r="L114" t="s">
        <v>49</v>
      </c>
      <c r="M114" t="s">
        <v>364</v>
      </c>
    </row>
    <row r="115" spans="2:13" x14ac:dyDescent="0.3">
      <c r="B115" s="38" t="str">
        <f>CONCATENATE(RawElecCD[[#This Row],[Manufacturer]],RawElecCD[[#This Row],[Model]])</f>
        <v>WhirlpoolWED560LHW</v>
      </c>
      <c r="C115" t="s">
        <v>15</v>
      </c>
      <c r="D115" t="s">
        <v>173</v>
      </c>
      <c r="E115" t="s">
        <v>18</v>
      </c>
      <c r="F115" s="43">
        <f>IF(OR(RawElecCD[[#This Row],[Volts]]=240,RawElecCD[[#This Row],[Volts]]=220,RawElecCD[[#This Row],[Volts]]="220/240V"),240,120)</f>
        <v>240</v>
      </c>
      <c r="G115">
        <v>240</v>
      </c>
      <c r="H115" t="str">
        <f>IF(RawElecCD[[#This Row],[Drum Cap]]&lt;4.4,"Compact","Standard")</f>
        <v>Standard</v>
      </c>
      <c r="I115" s="22">
        <v>7.4</v>
      </c>
      <c r="J115" s="21">
        <v>854.1</v>
      </c>
      <c r="K115" s="21" t="s">
        <v>912</v>
      </c>
      <c r="L115" t="s">
        <v>49</v>
      </c>
      <c r="M115" t="s">
        <v>365</v>
      </c>
    </row>
    <row r="116" spans="2:13" x14ac:dyDescent="0.3">
      <c r="B116" s="38" t="str">
        <f>CONCATENATE(RawElecCD[[#This Row],[Manufacturer]],RawElecCD[[#This Row],[Model]])</f>
        <v>WhirlpoolWHD5090GW</v>
      </c>
      <c r="C116" t="s">
        <v>15</v>
      </c>
      <c r="D116" t="s">
        <v>255</v>
      </c>
      <c r="E116" t="s">
        <v>18</v>
      </c>
      <c r="F116" s="43">
        <f>IF(OR(RawElecCD[[#This Row],[Volts]]=240,RawElecCD[[#This Row],[Volts]]=220,RawElecCD[[#This Row],[Volts]]="220/240V"),240,120)</f>
        <v>240</v>
      </c>
      <c r="G116">
        <v>240</v>
      </c>
      <c r="H116" t="str">
        <f>IF(RawElecCD[[#This Row],[Drum Cap]]&lt;4.4,"Compact","Standard")</f>
        <v>Compact</v>
      </c>
      <c r="I116" s="22">
        <v>4.3</v>
      </c>
      <c r="J116" s="21">
        <v>1079.0999999999999</v>
      </c>
      <c r="K116" s="21" t="s">
        <v>912</v>
      </c>
      <c r="L116" t="s">
        <v>49</v>
      </c>
      <c r="M116" t="s">
        <v>366</v>
      </c>
    </row>
    <row r="117" spans="2:13" x14ac:dyDescent="0.3">
      <c r="B117" s="38" t="str">
        <f>CONCATENATE(RawElecCD[[#This Row],[Manufacturer]],RawElecCD[[#This Row],[Model]])</f>
        <v>LGDLEX3370V</v>
      </c>
      <c r="C117" t="s">
        <v>95</v>
      </c>
      <c r="D117" t="s">
        <v>599</v>
      </c>
      <c r="E117" t="s">
        <v>18</v>
      </c>
      <c r="F117" s="43">
        <f>IF(OR(RawElecCD[[#This Row],[Volts]]=240,RawElecCD[[#This Row],[Volts]]=220,RawElecCD[[#This Row],[Volts]]="220/240V"),240,120)</f>
        <v>240</v>
      </c>
      <c r="G117" t="s">
        <v>403</v>
      </c>
      <c r="H117" t="str">
        <f>IF(RawElecCD[[#This Row],[Drum Cap]]&lt;4.4,"Compact","Standard")</f>
        <v>Standard</v>
      </c>
      <c r="I117" s="24">
        <v>7.4</v>
      </c>
      <c r="J117" s="23">
        <v>566.99</v>
      </c>
      <c r="K117" s="23" t="s">
        <v>912</v>
      </c>
      <c r="L117" t="s">
        <v>405</v>
      </c>
      <c r="M117" s="7" t="s">
        <v>600</v>
      </c>
    </row>
    <row r="118" spans="2:13" x14ac:dyDescent="0.3">
      <c r="B118" s="38" t="str">
        <f>CONCATENATE(RawElecCD[[#This Row],[Manufacturer]],RawElecCD[[#This Row],[Model]])</f>
        <v>ElectroluxEFME427UIW</v>
      </c>
      <c r="C118" t="s">
        <v>94</v>
      </c>
      <c r="D118" t="s">
        <v>295</v>
      </c>
      <c r="E118" t="s">
        <v>18</v>
      </c>
      <c r="F118" s="43">
        <f>IF(OR(RawElecCD[[#This Row],[Volts]]=240,RawElecCD[[#This Row],[Volts]]=220,RawElecCD[[#This Row],[Volts]]="220/240V"),240,120)</f>
        <v>240</v>
      </c>
      <c r="G118">
        <v>240</v>
      </c>
      <c r="H118" t="str">
        <f>IF(RawElecCD[[#This Row],[Drum Cap]]&lt;4.4,"Compact","Standard")</f>
        <v>Standard</v>
      </c>
      <c r="I118" s="22">
        <v>8</v>
      </c>
      <c r="J118" s="21">
        <v>698.4</v>
      </c>
      <c r="K118" s="21" t="s">
        <v>912</v>
      </c>
      <c r="L118" t="s">
        <v>49</v>
      </c>
      <c r="M118" t="s">
        <v>368</v>
      </c>
    </row>
    <row r="119" spans="2:13" x14ac:dyDescent="0.3">
      <c r="B119" s="38" t="str">
        <f>CONCATENATE(RawElecCD[[#This Row],[Manufacturer]],RawElecCD[[#This Row],[Model]])</f>
        <v>AmanaNED5800HW</v>
      </c>
      <c r="C119" t="s">
        <v>93</v>
      </c>
      <c r="D119" t="s">
        <v>168</v>
      </c>
      <c r="E119" t="s">
        <v>18</v>
      </c>
      <c r="F119" s="43">
        <f>IF(OR(RawElecCD[[#This Row],[Volts]]=240,RawElecCD[[#This Row],[Volts]]=220,RawElecCD[[#This Row],[Volts]]="220/240V"),240,120)</f>
        <v>240</v>
      </c>
      <c r="G119">
        <v>240</v>
      </c>
      <c r="H119" t="str">
        <f>IF(RawElecCD[[#This Row],[Drum Cap]]&lt;4.4,"Compact","Standard")</f>
        <v>Standard</v>
      </c>
      <c r="I119" s="22">
        <v>7.4</v>
      </c>
      <c r="J119" s="21">
        <v>597.6</v>
      </c>
      <c r="K119" s="23" t="s">
        <v>912</v>
      </c>
      <c r="L119" t="s">
        <v>49</v>
      </c>
      <c r="M119" t="s">
        <v>369</v>
      </c>
    </row>
    <row r="120" spans="2:13" x14ac:dyDescent="0.3">
      <c r="B120" s="38" t="str">
        <f>CONCATENATE(RawElecCD[[#This Row],[Manufacturer]],RawElecCD[[#This Row],[Model]])</f>
        <v>FrigidaireFFRE4120SW</v>
      </c>
      <c r="C120" t="s">
        <v>99</v>
      </c>
      <c r="D120" t="s">
        <v>244</v>
      </c>
      <c r="E120" t="s">
        <v>18</v>
      </c>
      <c r="F120" s="43">
        <f>IF(OR(RawElecCD[[#This Row],[Volts]]=240,RawElecCD[[#This Row],[Volts]]=220,RawElecCD[[#This Row],[Volts]]="220/240V"),240,120)</f>
        <v>240</v>
      </c>
      <c r="G120">
        <v>240</v>
      </c>
      <c r="H120" t="str">
        <f>IF(RawElecCD[[#This Row],[Drum Cap]]&lt;4.4,"Compact","Standard")</f>
        <v>Standard</v>
      </c>
      <c r="I120" s="22">
        <v>6.7</v>
      </c>
      <c r="J120" s="21">
        <v>548.1</v>
      </c>
      <c r="K120" s="21" t="s">
        <v>915</v>
      </c>
      <c r="L120" t="s">
        <v>49</v>
      </c>
      <c r="M120" t="s">
        <v>370</v>
      </c>
    </row>
    <row r="121" spans="2:13" x14ac:dyDescent="0.3">
      <c r="B121" s="38" t="str">
        <f>CONCATENATE(RawElecCD[[#This Row],[Manufacturer]],RawElecCD[[#This Row],[Model]])</f>
        <v>WhirlpoolWED5000DW</v>
      </c>
      <c r="C121" t="s">
        <v>15</v>
      </c>
      <c r="D121" t="s">
        <v>243</v>
      </c>
      <c r="E121" t="s">
        <v>18</v>
      </c>
      <c r="F121" s="43">
        <f>IF(OR(RawElecCD[[#This Row],[Volts]]=240,RawElecCD[[#This Row],[Volts]]=220,RawElecCD[[#This Row],[Volts]]="220/240V"),240,120)</f>
        <v>240</v>
      </c>
      <c r="G121" t="s">
        <v>403</v>
      </c>
      <c r="H121" t="str">
        <f>IF(RawElecCD[[#This Row],[Drum Cap]]&lt;4.4,"Compact","Standard")</f>
        <v>Standard</v>
      </c>
      <c r="I121" s="24">
        <v>7</v>
      </c>
      <c r="J121" s="23">
        <v>445.5</v>
      </c>
      <c r="K121" s="21" t="s">
        <v>915</v>
      </c>
      <c r="L121" t="s">
        <v>405</v>
      </c>
      <c r="M121" s="7" t="s">
        <v>433</v>
      </c>
    </row>
    <row r="122" spans="2:13" x14ac:dyDescent="0.3">
      <c r="B122" s="38" t="str">
        <f>CONCATENATE(RawElecCD[[#This Row],[Manufacturer]],RawElecCD[[#This Row],[Model]])</f>
        <v>LG ElectronicsDLE7300WE</v>
      </c>
      <c r="C122" t="s">
        <v>231</v>
      </c>
      <c r="D122" t="s">
        <v>152</v>
      </c>
      <c r="E122" t="s">
        <v>18</v>
      </c>
      <c r="F122" s="43">
        <f>IF(OR(RawElecCD[[#This Row],[Volts]]=240,RawElecCD[[#This Row],[Volts]]=220,RawElecCD[[#This Row],[Volts]]="220/240V"),240,120)</f>
        <v>240</v>
      </c>
      <c r="G122">
        <v>240</v>
      </c>
      <c r="H122" t="str">
        <f>IF(RawElecCD[[#This Row],[Drum Cap]]&lt;4.4,"Compact","Standard")</f>
        <v>Standard</v>
      </c>
      <c r="I122" s="22">
        <v>7.3</v>
      </c>
      <c r="J122" s="21">
        <v>698.4</v>
      </c>
      <c r="K122" s="21" t="s">
        <v>912</v>
      </c>
      <c r="L122" t="s">
        <v>49</v>
      </c>
      <c r="M122" s="7" t="s">
        <v>372</v>
      </c>
    </row>
    <row r="123" spans="2:13" x14ac:dyDescent="0.3">
      <c r="B123" s="38" t="str">
        <f>CONCATENATE(RawElecCD[[#This Row],[Manufacturer]],RawElecCD[[#This Row],[Model]])</f>
        <v>ElectroluxEFDE317TIW</v>
      </c>
      <c r="C123" t="s">
        <v>94</v>
      </c>
      <c r="D123" t="s">
        <v>272</v>
      </c>
      <c r="E123" t="s">
        <v>18</v>
      </c>
      <c r="F123" s="43">
        <f>IF(OR(RawElecCD[[#This Row],[Volts]]=240,RawElecCD[[#This Row],[Volts]]=220,RawElecCD[[#This Row],[Volts]]="220/240V"),240,120)</f>
        <v>240</v>
      </c>
      <c r="G123">
        <v>240</v>
      </c>
      <c r="H123" t="str">
        <f>IF(RawElecCD[[#This Row],[Drum Cap]]&lt;4.4,"Compact","Standard")</f>
        <v>Standard</v>
      </c>
      <c r="I123" s="22">
        <v>8</v>
      </c>
      <c r="J123" s="21">
        <v>597.6</v>
      </c>
      <c r="K123" s="21" t="s">
        <v>912</v>
      </c>
      <c r="L123" t="s">
        <v>49</v>
      </c>
      <c r="M123" t="s">
        <v>373</v>
      </c>
    </row>
    <row r="124" spans="2:13" x14ac:dyDescent="0.3">
      <c r="B124" s="38" t="str">
        <f>CONCATENATE(RawElecCD[[#This Row],[Manufacturer]],RawElecCD[[#This Row],[Model]])</f>
        <v>WhirlpoolWED560LHW</v>
      </c>
      <c r="C124" t="s">
        <v>15</v>
      </c>
      <c r="D124" t="s">
        <v>173</v>
      </c>
      <c r="E124" t="s">
        <v>18</v>
      </c>
      <c r="F124" s="43">
        <f>IF(OR(RawElecCD[[#This Row],[Volts]]=240,RawElecCD[[#This Row],[Volts]]=220,RawElecCD[[#This Row],[Volts]]="220/240V"),240,120)</f>
        <v>240</v>
      </c>
      <c r="G124">
        <v>240</v>
      </c>
      <c r="H124" t="str">
        <f>IF(RawElecCD[[#This Row],[Drum Cap]]&lt;4.4,"Compact","Standard")</f>
        <v>Standard</v>
      </c>
      <c r="I124" s="22">
        <v>7.4</v>
      </c>
      <c r="J124" s="23">
        <v>854.99</v>
      </c>
      <c r="K124" s="23" t="s">
        <v>912</v>
      </c>
      <c r="L124" t="s">
        <v>53</v>
      </c>
      <c r="M124" t="s">
        <v>194</v>
      </c>
    </row>
    <row r="125" spans="2:13" x14ac:dyDescent="0.3">
      <c r="B125" s="38" t="str">
        <f>CONCATENATE(RawElecCD[[#This Row],[Manufacturer]],RawElecCD[[#This Row],[Model]])</f>
        <v>LGDLEX3370W</v>
      </c>
      <c r="C125" t="s">
        <v>95</v>
      </c>
      <c r="D125" t="s">
        <v>679</v>
      </c>
      <c r="E125" t="s">
        <v>18</v>
      </c>
      <c r="F125" s="43">
        <f>IF(OR(RawElecCD[[#This Row],[Volts]]=240,RawElecCD[[#This Row],[Volts]]=220,RawElecCD[[#This Row],[Volts]]="220/240V"),240,120)</f>
        <v>240</v>
      </c>
      <c r="G125">
        <v>240</v>
      </c>
      <c r="H125" t="str">
        <f>IF(RawElecCD[[#This Row],[Drum Cap]]&lt;4.4,"Compact","Standard")</f>
        <v>Standard</v>
      </c>
      <c r="I125" s="24">
        <v>7</v>
      </c>
      <c r="J125" s="23">
        <v>512.99</v>
      </c>
      <c r="K125" s="23" t="s">
        <v>912</v>
      </c>
      <c r="L125" t="s">
        <v>405</v>
      </c>
      <c r="M125" s="7" t="s">
        <v>680</v>
      </c>
    </row>
    <row r="126" spans="2:13" x14ac:dyDescent="0.3">
      <c r="B126" s="38" t="str">
        <f>CONCATENATE(RawElecCD[[#This Row],[Manufacturer]],RawElecCD[[#This Row],[Model]])</f>
        <v>SamsungDV22N6800HW</v>
      </c>
      <c r="C126" t="s">
        <v>14</v>
      </c>
      <c r="D126" t="s">
        <v>47</v>
      </c>
      <c r="E126" t="s">
        <v>18</v>
      </c>
      <c r="F126" s="43">
        <f>IF(OR(RawElecCD[[#This Row],[Volts]]=240,RawElecCD[[#This Row],[Volts]]=220,RawElecCD[[#This Row],[Volts]]="220/240V"),240,120)</f>
        <v>240</v>
      </c>
      <c r="G126">
        <v>240</v>
      </c>
      <c r="H126" t="str">
        <f>IF(RawElecCD[[#This Row],[Drum Cap]]&lt;4.4,"Compact","Standard")</f>
        <v>Compact</v>
      </c>
      <c r="I126" s="22">
        <v>4</v>
      </c>
      <c r="J126" s="21">
        <v>946.8</v>
      </c>
      <c r="K126" s="21" t="s">
        <v>912</v>
      </c>
      <c r="L126" t="s">
        <v>49</v>
      </c>
      <c r="M126" s="7" t="s">
        <v>50</v>
      </c>
    </row>
    <row r="127" spans="2:13" x14ac:dyDescent="0.3">
      <c r="B127" s="38" t="str">
        <f>CONCATENATE(RawElecCD[[#This Row],[Manufacturer]],RawElecCD[[#This Row],[Model]])</f>
        <v>SamsungDV45K6200EW/A3</v>
      </c>
      <c r="C127" t="s">
        <v>14</v>
      </c>
      <c r="D127" t="s">
        <v>761</v>
      </c>
      <c r="E127" t="s">
        <v>18</v>
      </c>
      <c r="F127" s="43">
        <f>IF(OR(RawElecCD[[#This Row],[Volts]]=240,RawElecCD[[#This Row],[Volts]]=220,RawElecCD[[#This Row],[Volts]]="220/240V"),240,120)</f>
        <v>240</v>
      </c>
      <c r="G127" t="s">
        <v>403</v>
      </c>
      <c r="H127" t="str">
        <f>IF(RawElecCD[[#This Row],[Drum Cap]]&lt;4.4,"Compact","Standard")</f>
        <v>Standard</v>
      </c>
      <c r="I127" s="24">
        <v>7.5</v>
      </c>
      <c r="J127" s="23">
        <v>593.99</v>
      </c>
      <c r="K127" s="23" t="s">
        <v>912</v>
      </c>
      <c r="L127" t="s">
        <v>405</v>
      </c>
      <c r="M127" s="7" t="s">
        <v>762</v>
      </c>
    </row>
    <row r="128" spans="2:13" x14ac:dyDescent="0.3">
      <c r="B128" s="38" t="str">
        <f>CONCATENATE(RawElecCD[[#This Row],[Manufacturer]],RawElecCD[[#This Row],[Model]])</f>
        <v>SamsungDVE54M8750V</v>
      </c>
      <c r="C128" t="s">
        <v>14</v>
      </c>
      <c r="D128" t="s">
        <v>297</v>
      </c>
      <c r="E128" t="s">
        <v>18</v>
      </c>
      <c r="F128" s="43">
        <f>IF(OR(RawElecCD[[#This Row],[Volts]]=240,RawElecCD[[#This Row],[Volts]]=220,RawElecCD[[#This Row],[Volts]]="220/240V"),240,120)</f>
        <v>240</v>
      </c>
      <c r="G128">
        <v>240</v>
      </c>
      <c r="H128" t="str">
        <f>IF(RawElecCD[[#This Row],[Drum Cap]]&lt;4.4,"Compact","Standard")</f>
        <v>Standard</v>
      </c>
      <c r="I128" s="22">
        <v>7.4</v>
      </c>
      <c r="J128" s="21">
        <v>1169.0999999999999</v>
      </c>
      <c r="K128" s="21" t="s">
        <v>912</v>
      </c>
      <c r="L128" t="s">
        <v>49</v>
      </c>
      <c r="M128" t="s">
        <v>377</v>
      </c>
    </row>
    <row r="129" spans="2:13" x14ac:dyDescent="0.3">
      <c r="B129" s="38" t="str">
        <f>CONCATENATE(RawElecCD[[#This Row],[Manufacturer]],RawElecCD[[#This Row],[Model]])</f>
        <v>BoschWTG865H3UC</v>
      </c>
      <c r="C129" t="s">
        <v>228</v>
      </c>
      <c r="D129" t="s">
        <v>161</v>
      </c>
      <c r="E129" t="s">
        <v>18</v>
      </c>
      <c r="F129" s="43">
        <f>IF(OR(RawElecCD[[#This Row],[Volts]]=240,RawElecCD[[#This Row],[Volts]]=220,RawElecCD[[#This Row],[Volts]]="220/240V"),240,120)</f>
        <v>240</v>
      </c>
      <c r="G129">
        <v>220</v>
      </c>
      <c r="H129" t="str">
        <f>IF(RawElecCD[[#This Row],[Drum Cap]]&lt;4.4,"Compact","Standard")</f>
        <v>Compact</v>
      </c>
      <c r="I129" s="22">
        <v>4</v>
      </c>
      <c r="J129" s="21">
        <v>1394.1</v>
      </c>
      <c r="K129" s="21" t="s">
        <v>912</v>
      </c>
      <c r="L129" t="s">
        <v>49</v>
      </c>
      <c r="M129" t="s">
        <v>378</v>
      </c>
    </row>
    <row r="130" spans="2:13" x14ac:dyDescent="0.3">
      <c r="B130" s="38" t="str">
        <f>CONCATENATE(RawElecCD[[#This Row],[Manufacturer]],RawElecCD[[#This Row],[Model]])</f>
        <v>AmanaNED4655EW</v>
      </c>
      <c r="C130" t="s">
        <v>93</v>
      </c>
      <c r="D130" t="s">
        <v>148</v>
      </c>
      <c r="E130" t="s">
        <v>18</v>
      </c>
      <c r="F130" s="43">
        <f>IF(OR(RawElecCD[[#This Row],[Volts]]=240,RawElecCD[[#This Row],[Volts]]=220,RawElecCD[[#This Row],[Volts]]="220/240V"),240,120)</f>
        <v>240</v>
      </c>
      <c r="G130">
        <v>240</v>
      </c>
      <c r="H130" t="str">
        <f>IF(RawElecCD[[#This Row],[Drum Cap]]&lt;4.4,"Compact","Standard")</f>
        <v>Standard</v>
      </c>
      <c r="I130" s="22">
        <v>6.5</v>
      </c>
      <c r="J130" s="21">
        <v>397.8</v>
      </c>
      <c r="K130" s="23" t="s">
        <v>915</v>
      </c>
      <c r="L130" t="s">
        <v>49</v>
      </c>
      <c r="M130" t="s">
        <v>379</v>
      </c>
    </row>
    <row r="131" spans="2:13" x14ac:dyDescent="0.3">
      <c r="B131" s="38" t="str">
        <f>CONCATENATE(RawElecCD[[#This Row],[Manufacturer]],RawElecCD[[#This Row],[Model]])</f>
        <v>WhirlpoolWED9620HC</v>
      </c>
      <c r="C131" t="s">
        <v>15</v>
      </c>
      <c r="D131" t="s">
        <v>246</v>
      </c>
      <c r="E131" t="s">
        <v>18</v>
      </c>
      <c r="F131" s="43">
        <f>IF(OR(RawElecCD[[#This Row],[Volts]]=240,RawElecCD[[#This Row],[Volts]]=220,RawElecCD[[#This Row],[Volts]]="220/240V"),240,120)</f>
        <v>240</v>
      </c>
      <c r="G131">
        <v>240</v>
      </c>
      <c r="H131" t="str">
        <f>IF(RawElecCD[[#This Row],[Drum Cap]]&lt;4.4,"Compact","Standard")</f>
        <v>Standard</v>
      </c>
      <c r="I131" s="22">
        <v>7.4</v>
      </c>
      <c r="J131" s="21">
        <v>1349.1</v>
      </c>
      <c r="K131" s="21" t="s">
        <v>912</v>
      </c>
      <c r="L131" t="s">
        <v>49</v>
      </c>
      <c r="M131" t="s">
        <v>380</v>
      </c>
    </row>
    <row r="132" spans="2:13" x14ac:dyDescent="0.3">
      <c r="B132" s="38" t="str">
        <f>CONCATENATE(RawElecCD[[#This Row],[Manufacturer]],RawElecCD[[#This Row],[Model]])</f>
        <v>SamsungDV45K6200EZ/A3</v>
      </c>
      <c r="C132" t="s">
        <v>14</v>
      </c>
      <c r="D132" t="s">
        <v>627</v>
      </c>
      <c r="E132" t="s">
        <v>18</v>
      </c>
      <c r="F132" s="43">
        <f>IF(OR(RawElecCD[[#This Row],[Volts]]=240,RawElecCD[[#This Row],[Volts]]=220,RawElecCD[[#This Row],[Volts]]="220/240V"),240,120)</f>
        <v>240</v>
      </c>
      <c r="G132" t="s">
        <v>403</v>
      </c>
      <c r="H132" t="str">
        <f>IF(RawElecCD[[#This Row],[Drum Cap]]&lt;4.4,"Compact","Standard")</f>
        <v>Standard</v>
      </c>
      <c r="I132" s="24">
        <v>7.5</v>
      </c>
      <c r="J132" s="23">
        <v>647.99</v>
      </c>
      <c r="K132" s="23" t="s">
        <v>912</v>
      </c>
      <c r="L132" t="s">
        <v>405</v>
      </c>
      <c r="M132" s="7" t="s">
        <v>628</v>
      </c>
    </row>
    <row r="133" spans="2:13" x14ac:dyDescent="0.3">
      <c r="B133" s="38" t="str">
        <f>CONCATENATE(RawElecCD[[#This Row],[Manufacturer]],RawElecCD[[#This Row],[Model]])</f>
        <v>SamsungDVE45M5500W</v>
      </c>
      <c r="C133" t="s">
        <v>14</v>
      </c>
      <c r="D133" t="s">
        <v>247</v>
      </c>
      <c r="E133" t="s">
        <v>18</v>
      </c>
      <c r="F133" s="43">
        <f>IF(OR(RawElecCD[[#This Row],[Volts]]=240,RawElecCD[[#This Row],[Volts]]=220,RawElecCD[[#This Row],[Volts]]="220/240V"),240,120)</f>
        <v>240</v>
      </c>
      <c r="G133">
        <v>240</v>
      </c>
      <c r="H133" t="str">
        <f>IF(RawElecCD[[#This Row],[Drum Cap]]&lt;4.4,"Compact","Standard")</f>
        <v>Standard</v>
      </c>
      <c r="I133" s="22">
        <v>7.5</v>
      </c>
      <c r="J133" s="21">
        <v>899.1</v>
      </c>
      <c r="K133" s="21" t="s">
        <v>912</v>
      </c>
      <c r="L133" t="s">
        <v>49</v>
      </c>
      <c r="M133" t="s">
        <v>382</v>
      </c>
    </row>
    <row r="134" spans="2:13" x14ac:dyDescent="0.3">
      <c r="B134" s="38" t="str">
        <f>CONCATENATE(RawElecCD[[#This Row],[Manufacturer]],RawElecCD[[#This Row],[Model]])</f>
        <v>SamsungDV22N6850HX</v>
      </c>
      <c r="C134" t="s">
        <v>14</v>
      </c>
      <c r="D134" t="s">
        <v>58</v>
      </c>
      <c r="E134" t="s">
        <v>18</v>
      </c>
      <c r="F134" s="43">
        <f>IF(OR(RawElecCD[[#This Row],[Volts]]=240,RawElecCD[[#This Row],[Volts]]=220,RawElecCD[[#This Row],[Volts]]="220/240V"),240,120)</f>
        <v>240</v>
      </c>
      <c r="G134">
        <v>240</v>
      </c>
      <c r="H134" t="str">
        <f>IF(RawElecCD[[#This Row],[Drum Cap]]&lt;4.4,"Compact","Standard")</f>
        <v>Compact</v>
      </c>
      <c r="I134" s="22">
        <v>4</v>
      </c>
      <c r="J134" s="21">
        <v>1169.0999999999999</v>
      </c>
      <c r="K134" s="21" t="s">
        <v>912</v>
      </c>
      <c r="L134" t="s">
        <v>49</v>
      </c>
      <c r="M134" s="7" t="s">
        <v>60</v>
      </c>
    </row>
    <row r="135" spans="2:13" x14ac:dyDescent="0.3">
      <c r="B135" s="38" t="str">
        <f>CONCATENATE(RawElecCD[[#This Row],[Manufacturer]],RawElecCD[[#This Row],[Model]])</f>
        <v>MaytagMED8230HC</v>
      </c>
      <c r="C135" t="s">
        <v>96</v>
      </c>
      <c r="D135" t="s">
        <v>283</v>
      </c>
      <c r="E135" t="s">
        <v>18</v>
      </c>
      <c r="F135" s="43">
        <f>IF(OR(RawElecCD[[#This Row],[Volts]]=240,RawElecCD[[#This Row],[Volts]]=220,RawElecCD[[#This Row],[Volts]]="220/240V"),240,120)</f>
        <v>240</v>
      </c>
      <c r="G135">
        <v>240</v>
      </c>
      <c r="H135" t="str">
        <f>IF(RawElecCD[[#This Row],[Drum Cap]]&lt;4.4,"Compact","Standard")</f>
        <v>Standard</v>
      </c>
      <c r="I135" s="22">
        <v>8.8000000000000007</v>
      </c>
      <c r="J135" s="21">
        <v>1079.0999999999999</v>
      </c>
      <c r="K135" s="21" t="s">
        <v>912</v>
      </c>
      <c r="L135" t="s">
        <v>49</v>
      </c>
      <c r="M135" t="s">
        <v>383</v>
      </c>
    </row>
    <row r="136" spans="2:13" x14ac:dyDescent="0.3">
      <c r="B136" s="38" t="str">
        <f>CONCATENATE(RawElecCD[[#This Row],[Manufacturer]],RawElecCD[[#This Row],[Model]])</f>
        <v>SamsungDVE52M8650W</v>
      </c>
      <c r="C136" t="s">
        <v>14</v>
      </c>
      <c r="D136" t="s">
        <v>123</v>
      </c>
      <c r="E136" t="s">
        <v>18</v>
      </c>
      <c r="F136" s="43">
        <f>IF(OR(RawElecCD[[#This Row],[Volts]]=240,RawElecCD[[#This Row],[Volts]]=220,RawElecCD[[#This Row],[Volts]]="220/240V"),240,120)</f>
        <v>240</v>
      </c>
      <c r="G136">
        <v>240</v>
      </c>
      <c r="H136" t="str">
        <f>IF(RawElecCD[[#This Row],[Drum Cap]]&lt;4.4,"Compact","Standard")</f>
        <v>Standard</v>
      </c>
      <c r="I136" s="22">
        <v>7.4</v>
      </c>
      <c r="J136" s="21">
        <v>899.1</v>
      </c>
      <c r="K136" s="21" t="s">
        <v>912</v>
      </c>
      <c r="L136" t="s">
        <v>49</v>
      </c>
      <c r="M136" t="s">
        <v>384</v>
      </c>
    </row>
    <row r="137" spans="2:13" x14ac:dyDescent="0.3">
      <c r="B137" s="38" t="str">
        <f>CONCATENATE(RawElecCD[[#This Row],[Manufacturer]],RawElecCD[[#This Row],[Model]])</f>
        <v>GEGTD45EASJWS/206355460</v>
      </c>
      <c r="C137" t="s">
        <v>92</v>
      </c>
      <c r="D137" t="s">
        <v>2262</v>
      </c>
      <c r="E137" t="s">
        <v>18</v>
      </c>
      <c r="F137" s="43">
        <f>IF(OR(RawElecCD[[#This Row],[Volts]]=240,RawElecCD[[#This Row],[Volts]]=220,RawElecCD[[#This Row],[Volts]]="220/240V"),240,120)</f>
        <v>240</v>
      </c>
      <c r="G137">
        <v>240</v>
      </c>
      <c r="H137" t="str">
        <f>IF(RawElecCD[[#This Row],[Drum Cap]]&lt;4.4,"Compact","Standard")</f>
        <v>Standard</v>
      </c>
      <c r="I137" s="22">
        <v>7.2</v>
      </c>
      <c r="J137" s="21">
        <v>528.29999999999995</v>
      </c>
      <c r="K137" s="21" t="s">
        <v>915</v>
      </c>
      <c r="L137" t="s">
        <v>49</v>
      </c>
      <c r="M137" s="2" t="s">
        <v>385</v>
      </c>
    </row>
    <row r="138" spans="2:13" x14ac:dyDescent="0.3">
      <c r="B138" s="38" t="str">
        <f>CONCATENATE(RawElecCD[[#This Row],[Manufacturer]],RawElecCD[[#This Row],[Model]])</f>
        <v>GEGFT14ESSMWW</v>
      </c>
      <c r="C138" t="s">
        <v>92</v>
      </c>
      <c r="D138" t="s">
        <v>296</v>
      </c>
      <c r="E138" t="s">
        <v>18</v>
      </c>
      <c r="F138" s="43">
        <f>IF(OR(RawElecCD[[#This Row],[Volts]]=240,RawElecCD[[#This Row],[Volts]]=220,RawElecCD[[#This Row],[Volts]]="220/240V"),240,120)</f>
        <v>240</v>
      </c>
      <c r="G138">
        <v>240</v>
      </c>
      <c r="H138" t="str">
        <f>IF(RawElecCD[[#This Row],[Drum Cap]]&lt;4.4,"Compact","Standard")</f>
        <v>Compact</v>
      </c>
      <c r="I138" s="22">
        <v>4.0999999999999996</v>
      </c>
      <c r="J138" s="21">
        <v>798.3</v>
      </c>
      <c r="K138" s="21" t="s">
        <v>915</v>
      </c>
      <c r="L138" t="s">
        <v>49</v>
      </c>
      <c r="M138" t="s">
        <v>386</v>
      </c>
    </row>
    <row r="139" spans="2:13" x14ac:dyDescent="0.3">
      <c r="B139" s="38" t="str">
        <f>CONCATENATE(RawElecCD[[#This Row],[Manufacturer]],RawElecCD[[#This Row],[Model]])</f>
        <v>MaytagMEDB835DW</v>
      </c>
      <c r="C139" t="s">
        <v>96</v>
      </c>
      <c r="D139" t="s">
        <v>169</v>
      </c>
      <c r="E139" t="s">
        <v>900</v>
      </c>
      <c r="F139" s="43">
        <f>IF(OR(RawElecCD[[#This Row],[Volts]]=240,RawElecCD[[#This Row],[Volts]]=220,RawElecCD[[#This Row],[Volts]]="220/240V"),240,120)</f>
        <v>240</v>
      </c>
      <c r="G139">
        <v>240</v>
      </c>
      <c r="H139" t="str">
        <f>IF(RawElecCD[[#This Row],[Drum Cap]]&lt;4.4,"Compact","Standard")</f>
        <v>Standard</v>
      </c>
      <c r="I139" s="22">
        <v>8.8000000000000007</v>
      </c>
      <c r="J139" s="21">
        <v>648</v>
      </c>
      <c r="K139" s="21" t="s">
        <v>912</v>
      </c>
      <c r="L139" t="s">
        <v>49</v>
      </c>
      <c r="M139" t="s">
        <v>387</v>
      </c>
    </row>
    <row r="140" spans="2:13" x14ac:dyDescent="0.3">
      <c r="B140" s="38" t="str">
        <f>CONCATENATE(RawElecCD[[#This Row],[Manufacturer]],RawElecCD[[#This Row],[Model]])</f>
        <v>GEGTX42EASJWW</v>
      </c>
      <c r="C140" t="s">
        <v>92</v>
      </c>
      <c r="D140" t="s">
        <v>134</v>
      </c>
      <c r="E140" t="s">
        <v>18</v>
      </c>
      <c r="F140" s="43">
        <f>IF(OR(RawElecCD[[#This Row],[Volts]]=240,RawElecCD[[#This Row],[Volts]]=220,RawElecCD[[#This Row],[Volts]]="220/240V"),240,120)</f>
        <v>240</v>
      </c>
      <c r="G140">
        <v>240</v>
      </c>
      <c r="H140" t="str">
        <f>IF(RawElecCD[[#This Row],[Drum Cap]]&lt;4.4,"Compact","Standard")</f>
        <v>Standard</v>
      </c>
      <c r="I140" s="22">
        <v>6.2</v>
      </c>
      <c r="J140" s="21">
        <v>629.1</v>
      </c>
      <c r="K140" s="23" t="s">
        <v>915</v>
      </c>
      <c r="L140" t="s">
        <v>49</v>
      </c>
      <c r="M140" t="s">
        <v>388</v>
      </c>
    </row>
    <row r="141" spans="2:13" x14ac:dyDescent="0.3">
      <c r="B141" s="38" t="str">
        <f>CONCATENATE(RawElecCD[[#This Row],[Manufacturer]],RawElecCD[[#This Row],[Model]])</f>
        <v>ElectroluxEFME627UTT</v>
      </c>
      <c r="C141" t="s">
        <v>94</v>
      </c>
      <c r="D141" t="s">
        <v>278</v>
      </c>
      <c r="E141" t="s">
        <v>18</v>
      </c>
      <c r="F141" s="43">
        <f>IF(OR(RawElecCD[[#This Row],[Volts]]=240,RawElecCD[[#This Row],[Volts]]=220,RawElecCD[[#This Row],[Volts]]="220/240V"),240,120)</f>
        <v>240</v>
      </c>
      <c r="G141">
        <v>240</v>
      </c>
      <c r="H141" t="str">
        <f>IF(RawElecCD[[#This Row],[Drum Cap]]&lt;4.4,"Compact","Standard")</f>
        <v>Standard</v>
      </c>
      <c r="I141" s="22">
        <v>8</v>
      </c>
      <c r="J141" s="21">
        <v>947.7</v>
      </c>
      <c r="K141" s="21" t="s">
        <v>912</v>
      </c>
      <c r="L141" t="s">
        <v>49</v>
      </c>
      <c r="M141" t="s">
        <v>389</v>
      </c>
    </row>
    <row r="142" spans="2:13" x14ac:dyDescent="0.3">
      <c r="B142" s="38" t="str">
        <f>CONCATENATE(RawElecCD[[#This Row],[Manufacturer]],RawElecCD[[#This Row],[Model]])</f>
        <v>PandaPAN60SF</v>
      </c>
      <c r="C142" t="s">
        <v>232</v>
      </c>
      <c r="D142" t="s">
        <v>286</v>
      </c>
      <c r="E142" t="s">
        <v>900</v>
      </c>
      <c r="F142" s="43">
        <f>IF(OR(RawElecCD[[#This Row],[Volts]]=240,RawElecCD[[#This Row],[Volts]]=220,RawElecCD[[#This Row],[Volts]]="220/240V"),240,120)</f>
        <v>120</v>
      </c>
      <c r="G142">
        <v>110</v>
      </c>
      <c r="H142" t="str">
        <f>IF(RawElecCD[[#This Row],[Drum Cap]]&lt;4.4,"Compact","Standard")</f>
        <v>Compact</v>
      </c>
      <c r="I142" s="24">
        <v>3.75</v>
      </c>
      <c r="J142" s="21">
        <v>269.49</v>
      </c>
      <c r="K142" s="21" t="s">
        <v>915</v>
      </c>
      <c r="L142" t="s">
        <v>49</v>
      </c>
      <c r="M142" t="s">
        <v>390</v>
      </c>
    </row>
    <row r="143" spans="2:13" x14ac:dyDescent="0.3">
      <c r="B143" s="38" t="str">
        <f>CONCATENATE(RawElecCD[[#This Row],[Manufacturer]],RawElecCD[[#This Row],[Model]])</f>
        <v>GEGTX33EASKWW</v>
      </c>
      <c r="C143" t="s">
        <v>92</v>
      </c>
      <c r="D143" t="s">
        <v>140</v>
      </c>
      <c r="E143" t="s">
        <v>18</v>
      </c>
      <c r="F143" s="43">
        <f>IF(OR(RawElecCD[[#This Row],[Volts]]=240,RawElecCD[[#This Row],[Volts]]=220,RawElecCD[[#This Row],[Volts]]="220/240V"),240,120)</f>
        <v>240</v>
      </c>
      <c r="G143">
        <v>240</v>
      </c>
      <c r="H143" t="str">
        <f>IF(RawElecCD[[#This Row],[Drum Cap]]&lt;4.4,"Compact","Standard")</f>
        <v>Standard</v>
      </c>
      <c r="I143" s="22">
        <v>6.2</v>
      </c>
      <c r="J143" s="21">
        <v>539.1</v>
      </c>
      <c r="K143" s="23" t="s">
        <v>915</v>
      </c>
      <c r="L143" t="s">
        <v>49</v>
      </c>
      <c r="M143" t="s">
        <v>391</v>
      </c>
    </row>
    <row r="144" spans="2:13" x14ac:dyDescent="0.3">
      <c r="B144" s="38" t="str">
        <f>CONCATENATE(RawElecCD[[#This Row],[Manufacturer]],RawElecCD[[#This Row],[Model]])</f>
        <v>GEGTD33EASKWW</v>
      </c>
      <c r="C144" t="s">
        <v>92</v>
      </c>
      <c r="D144" t="s">
        <v>172</v>
      </c>
      <c r="E144" t="s">
        <v>18</v>
      </c>
      <c r="F144" s="43">
        <f>IF(OR(RawElecCD[[#This Row],[Volts]]=240,RawElecCD[[#This Row],[Volts]]=220,RawElecCD[[#This Row],[Volts]]="220/240V"),240,120)</f>
        <v>240</v>
      </c>
      <c r="G144">
        <v>240</v>
      </c>
      <c r="H144" t="str">
        <f>IF(RawElecCD[[#This Row],[Drum Cap]]&lt;4.4,"Compact","Standard")</f>
        <v>Standard</v>
      </c>
      <c r="I144" s="22">
        <v>7.2</v>
      </c>
      <c r="J144" s="21">
        <v>448.2</v>
      </c>
      <c r="K144" s="23" t="s">
        <v>915</v>
      </c>
      <c r="L144" t="s">
        <v>49</v>
      </c>
      <c r="M144" t="s">
        <v>392</v>
      </c>
    </row>
    <row r="145" spans="2:13" x14ac:dyDescent="0.3">
      <c r="B145" s="38" t="str">
        <f>CONCATENATE(RawElecCD[[#This Row],[Manufacturer]],RawElecCD[[#This Row],[Model]])</f>
        <v>SamsungDVE45R6300V</v>
      </c>
      <c r="C145" t="s">
        <v>14</v>
      </c>
      <c r="D145" t="s">
        <v>248</v>
      </c>
      <c r="E145" t="s">
        <v>18</v>
      </c>
      <c r="F145" s="43">
        <f>IF(OR(RawElecCD[[#This Row],[Volts]]=240,RawElecCD[[#This Row],[Volts]]=220,RawElecCD[[#This Row],[Volts]]="220/240V"),240,120)</f>
        <v>240</v>
      </c>
      <c r="G145">
        <v>240</v>
      </c>
      <c r="H145" t="str">
        <f>IF(RawElecCD[[#This Row],[Drum Cap]]&lt;4.4,"Compact","Standard")</f>
        <v>Standard</v>
      </c>
      <c r="I145" s="22">
        <v>7.5</v>
      </c>
      <c r="J145" s="21">
        <v>747</v>
      </c>
      <c r="K145" s="21" t="s">
        <v>912</v>
      </c>
      <c r="L145" t="s">
        <v>49</v>
      </c>
      <c r="M145" t="s">
        <v>393</v>
      </c>
    </row>
    <row r="146" spans="2:13" x14ac:dyDescent="0.3">
      <c r="B146" s="38" t="str">
        <f>CONCATENATE(RawElecCD[[#This Row],[Manufacturer]],RawElecCD[[#This Row],[Model]])</f>
        <v>LGDLEX3570V</v>
      </c>
      <c r="C146" t="s">
        <v>95</v>
      </c>
      <c r="D146" t="s">
        <v>511</v>
      </c>
      <c r="E146" t="s">
        <v>18</v>
      </c>
      <c r="F146" s="43">
        <f>IF(OR(RawElecCD[[#This Row],[Volts]]=240,RawElecCD[[#This Row],[Volts]]=220,RawElecCD[[#This Row],[Volts]]="220/240V"),240,120)</f>
        <v>240</v>
      </c>
      <c r="G146" t="s">
        <v>403</v>
      </c>
      <c r="H146" t="str">
        <f>IF(RawElecCD[[#This Row],[Drum Cap]]&lt;4.4,"Compact","Standard")</f>
        <v>Standard</v>
      </c>
      <c r="I146" s="24">
        <v>7.4</v>
      </c>
      <c r="J146" s="23">
        <v>712.79</v>
      </c>
      <c r="K146" s="23" t="s">
        <v>915</v>
      </c>
      <c r="L146" t="s">
        <v>405</v>
      </c>
      <c r="M146" s="7" t="s">
        <v>456</v>
      </c>
    </row>
    <row r="147" spans="2:13" x14ac:dyDescent="0.3">
      <c r="B147" s="38" t="str">
        <f>CONCATENATE(RawElecCD[[#This Row],[Manufacturer]],RawElecCD[[#This Row],[Model]])</f>
        <v>SamsungDVE54R7200W</v>
      </c>
      <c r="C147" t="s">
        <v>14</v>
      </c>
      <c r="D147" t="s">
        <v>138</v>
      </c>
      <c r="E147" t="s">
        <v>18</v>
      </c>
      <c r="F147" s="43">
        <f>IF(OR(RawElecCD[[#This Row],[Volts]]=240,RawElecCD[[#This Row],[Volts]]=220,RawElecCD[[#This Row],[Volts]]="220/240V"),240,120)</f>
        <v>240</v>
      </c>
      <c r="G147">
        <v>240</v>
      </c>
      <c r="H147" t="str">
        <f>IF(RawElecCD[[#This Row],[Drum Cap]]&lt;4.4,"Compact","Standard")</f>
        <v>Standard</v>
      </c>
      <c r="I147" s="22">
        <v>7.4</v>
      </c>
      <c r="J147" s="21">
        <v>697.5</v>
      </c>
      <c r="K147" s="21" t="s">
        <v>912</v>
      </c>
      <c r="L147" t="s">
        <v>49</v>
      </c>
      <c r="M147" t="s">
        <v>395</v>
      </c>
    </row>
    <row r="148" spans="2:13" x14ac:dyDescent="0.3">
      <c r="B148" s="38" t="str">
        <f>CONCATENATE(RawElecCD[[#This Row],[Manufacturer]],RawElecCD[[#This Row],[Model]])</f>
        <v>HaierQFT15ESSNWW</v>
      </c>
      <c r="C148" t="s">
        <v>184</v>
      </c>
      <c r="D148" t="s">
        <v>121</v>
      </c>
      <c r="E148" t="s">
        <v>18</v>
      </c>
      <c r="F148" s="43">
        <f>IF(OR(RawElecCD[[#This Row],[Volts]]=240,RawElecCD[[#This Row],[Volts]]=220,RawElecCD[[#This Row],[Volts]]="220/240V"),240,120)</f>
        <v>240</v>
      </c>
      <c r="G148">
        <v>240</v>
      </c>
      <c r="H148" t="str">
        <f>IF(RawElecCD[[#This Row],[Drum Cap]]&lt;4.4,"Compact","Standard")</f>
        <v>Compact</v>
      </c>
      <c r="I148" s="22">
        <v>4.0999999999999996</v>
      </c>
      <c r="J148" s="21">
        <v>798.3</v>
      </c>
      <c r="K148" s="21" t="s">
        <v>912</v>
      </c>
      <c r="L148" t="s">
        <v>49</v>
      </c>
      <c r="M148" t="s">
        <v>396</v>
      </c>
    </row>
    <row r="149" spans="2:13" x14ac:dyDescent="0.3">
      <c r="B149" s="38" t="str">
        <f>CONCATENATE(RawElecCD[[#This Row],[Manufacturer]],RawElecCD[[#This Row],[Model]])</f>
        <v>BoschWTG86401UC</v>
      </c>
      <c r="C149" t="s">
        <v>228</v>
      </c>
      <c r="D149" t="s">
        <v>289</v>
      </c>
      <c r="E149" t="s">
        <v>18</v>
      </c>
      <c r="F149" s="43">
        <f>IF(OR(RawElecCD[[#This Row],[Volts]]=240,RawElecCD[[#This Row],[Volts]]=220,RawElecCD[[#This Row],[Volts]]="220/240V"),240,120)</f>
        <v>240</v>
      </c>
      <c r="G149">
        <v>220</v>
      </c>
      <c r="H149" t="str">
        <f>IF(RawElecCD[[#This Row],[Drum Cap]]&lt;4.4,"Compact","Standard")</f>
        <v>Compact</v>
      </c>
      <c r="I149" s="22">
        <v>4</v>
      </c>
      <c r="J149" s="21">
        <v>1124.0999999999999</v>
      </c>
      <c r="K149" s="21" t="s">
        <v>912</v>
      </c>
      <c r="L149" t="s">
        <v>49</v>
      </c>
      <c r="M149" s="7" t="s">
        <v>397</v>
      </c>
    </row>
    <row r="150" spans="2:13" x14ac:dyDescent="0.3">
      <c r="B150" s="38" t="str">
        <f>CONCATENATE(RawElecCD[[#This Row],[Manufacturer]],RawElecCD[[#This Row],[Model]])</f>
        <v>DecoDD 860</v>
      </c>
      <c r="C150" t="s">
        <v>235</v>
      </c>
      <c r="D150" t="s">
        <v>252</v>
      </c>
      <c r="E150" t="s">
        <v>900</v>
      </c>
      <c r="F150" s="43">
        <f>IF(OR(RawElecCD[[#This Row],[Volts]]=240,RawElecCD[[#This Row],[Volts]]=220,RawElecCD[[#This Row],[Volts]]="220/240V"),240,120)</f>
        <v>120</v>
      </c>
      <c r="G150">
        <v>110</v>
      </c>
      <c r="H150" t="str">
        <f>IF(RawElecCD[[#This Row],[Drum Cap]]&lt;4.4,"Compact","Standard")</f>
        <v>Compact</v>
      </c>
      <c r="I150" s="24">
        <v>3.5</v>
      </c>
      <c r="J150" s="21">
        <v>622.89</v>
      </c>
      <c r="K150" s="21" t="s">
        <v>915</v>
      </c>
      <c r="L150" t="s">
        <v>49</v>
      </c>
      <c r="M150" s="7" t="s">
        <v>398</v>
      </c>
    </row>
    <row r="151" spans="2:13" x14ac:dyDescent="0.3">
      <c r="B151" s="38" t="str">
        <f>CONCATENATE(RawElecCD[[#This Row],[Manufacturer]],RawElecCD[[#This Row],[Model]])</f>
        <v>GEGFD85ESPNDG</v>
      </c>
      <c r="C151" t="s">
        <v>92</v>
      </c>
      <c r="D151" t="s">
        <v>177</v>
      </c>
      <c r="E151" t="s">
        <v>18</v>
      </c>
      <c r="F151" s="43">
        <f>IF(OR(RawElecCD[[#This Row],[Volts]]=240,RawElecCD[[#This Row],[Volts]]=220,RawElecCD[[#This Row],[Volts]]="220/240V"),240,120)</f>
        <v>240</v>
      </c>
      <c r="G151">
        <v>240</v>
      </c>
      <c r="H151" t="str">
        <f>IF(RawElecCD[[#This Row],[Drum Cap]]&lt;4.4,"Compact","Standard")</f>
        <v>Standard</v>
      </c>
      <c r="I151" s="22">
        <v>7.8</v>
      </c>
      <c r="J151" s="21">
        <v>947.7</v>
      </c>
      <c r="K151" s="21" t="s">
        <v>912</v>
      </c>
      <c r="L151" t="s">
        <v>49</v>
      </c>
      <c r="M151" t="s">
        <v>399</v>
      </c>
    </row>
    <row r="152" spans="2:13" x14ac:dyDescent="0.3">
      <c r="B152" s="38" t="str">
        <f>CONCATENATE(RawElecCD[[#This Row],[Manufacturer]],RawElecCD[[#This Row],[Model]])</f>
        <v>WhirlpoolWED560LHW</v>
      </c>
      <c r="C152" t="s">
        <v>15</v>
      </c>
      <c r="D152" t="s">
        <v>173</v>
      </c>
      <c r="E152" t="s">
        <v>18</v>
      </c>
      <c r="F152" s="43">
        <f>IF(OR(RawElecCD[[#This Row],[Volts]]=240,RawElecCD[[#This Row],[Volts]]=220,RawElecCD[[#This Row],[Volts]]="220/240V"),240,120)</f>
        <v>240</v>
      </c>
      <c r="G152">
        <v>240</v>
      </c>
      <c r="H152" t="str">
        <f>IF(RawElecCD[[#This Row],[Drum Cap]]&lt;4.4,"Compact","Standard")</f>
        <v>Standard</v>
      </c>
      <c r="I152" s="24">
        <v>7.4</v>
      </c>
      <c r="J152" s="23">
        <v>512.99</v>
      </c>
      <c r="K152" s="23" t="s">
        <v>912</v>
      </c>
      <c r="L152" t="s">
        <v>405</v>
      </c>
      <c r="M152" s="7" t="s">
        <v>633</v>
      </c>
    </row>
    <row r="153" spans="2:13" x14ac:dyDescent="0.3">
      <c r="B153" s="38" t="str">
        <f>CONCATENATE(RawElecCD[[#This Row],[Manufacturer]],RawElecCD[[#This Row],[Model]])</f>
        <v>LG ElectronicsDLEX3700V</v>
      </c>
      <c r="C153" t="s">
        <v>231</v>
      </c>
      <c r="D153" t="s">
        <v>268</v>
      </c>
      <c r="E153" t="s">
        <v>18</v>
      </c>
      <c r="F153" s="43">
        <f>IF(OR(RawElecCD[[#This Row],[Volts]]=240,RawElecCD[[#This Row],[Volts]]=220,RawElecCD[[#This Row],[Volts]]="220/240V"),240,120)</f>
        <v>240</v>
      </c>
      <c r="G153">
        <v>240</v>
      </c>
      <c r="H153" t="str">
        <f>IF(RawElecCD[[#This Row],[Drum Cap]]&lt;4.4,"Compact","Standard")</f>
        <v>Standard</v>
      </c>
      <c r="I153" s="22">
        <v>7.4</v>
      </c>
      <c r="J153" s="21">
        <v>798.3</v>
      </c>
      <c r="K153" s="23" t="s">
        <v>912</v>
      </c>
      <c r="L153" t="s">
        <v>49</v>
      </c>
      <c r="M153" s="7" t="s">
        <v>338</v>
      </c>
    </row>
    <row r="154" spans="2:13" x14ac:dyDescent="0.3">
      <c r="B154" s="38" t="str">
        <f>CONCATENATE(RawElecCD[[#This Row],[Manufacturer]],RawElecCD[[#This Row],[Model]])</f>
        <v>DanbyDDY060WDB</v>
      </c>
      <c r="C154" t="s">
        <v>230</v>
      </c>
      <c r="D154" t="s">
        <v>239</v>
      </c>
      <c r="E154" t="s">
        <v>900</v>
      </c>
      <c r="F154" s="43">
        <f>IF(OR(RawElecCD[[#This Row],[Volts]]=240,RawElecCD[[#This Row],[Volts]]=220,RawElecCD[[#This Row],[Volts]]="220/240V"),240,120)</f>
        <v>120</v>
      </c>
      <c r="G154">
        <v>120</v>
      </c>
      <c r="H154" t="str">
        <f>IF(RawElecCD[[#This Row],[Drum Cap]]&lt;4.4,"Compact","Standard")</f>
        <v>Compact</v>
      </c>
      <c r="I154" s="24">
        <v>3.42</v>
      </c>
      <c r="J154" s="21">
        <v>431.53</v>
      </c>
      <c r="K154" s="21" t="s">
        <v>915</v>
      </c>
      <c r="L154" t="s">
        <v>49</v>
      </c>
      <c r="M154" s="7" t="s">
        <v>402</v>
      </c>
    </row>
    <row r="155" spans="2:13" x14ac:dyDescent="0.3">
      <c r="B155" s="38" t="str">
        <f>CONCATENATE(RawElecCD[[#This Row],[Manufacturer]],RawElecCD[[#This Row],[Model]])</f>
        <v>ElectroluxEFME527UIW</v>
      </c>
      <c r="C155" t="s">
        <v>94</v>
      </c>
      <c r="D155" t="s">
        <v>282</v>
      </c>
      <c r="E155" t="s">
        <v>18</v>
      </c>
      <c r="F155" s="43">
        <f>IF(OR(RawElecCD[[#This Row],[Volts]]=240,RawElecCD[[#This Row],[Volts]]=220,RawElecCD[[#This Row],[Volts]]="220/240V"),240,120)</f>
        <v>240</v>
      </c>
      <c r="G155" t="s">
        <v>403</v>
      </c>
      <c r="H155" t="str">
        <f>IF(RawElecCD[[#This Row],[Drum Cap]]&lt;4.4,"Compact","Standard")</f>
        <v>Standard</v>
      </c>
      <c r="I155" s="24">
        <v>8</v>
      </c>
      <c r="J155" s="23">
        <v>620.99</v>
      </c>
      <c r="K155" s="21" t="s">
        <v>912</v>
      </c>
      <c r="L155" t="s">
        <v>405</v>
      </c>
      <c r="M155" s="7" t="s">
        <v>406</v>
      </c>
    </row>
    <row r="156" spans="2:13" x14ac:dyDescent="0.3">
      <c r="B156" s="38" t="str">
        <f>CONCATENATE(RawElecCD[[#This Row],[Manufacturer]],RawElecCD[[#This Row],[Model]])</f>
        <v>Kenmore61633</v>
      </c>
      <c r="C156" t="s">
        <v>527</v>
      </c>
      <c r="D156" t="s">
        <v>480</v>
      </c>
      <c r="E156" t="s">
        <v>900</v>
      </c>
      <c r="F156" s="43">
        <f>IF(OR(RawElecCD[[#This Row],[Volts]]=240,RawElecCD[[#This Row],[Volts]]=220,RawElecCD[[#This Row],[Volts]]="220/240V"),240,120)</f>
        <v>240</v>
      </c>
      <c r="G156" t="s">
        <v>403</v>
      </c>
      <c r="H156" t="str">
        <f>IF(RawElecCD[[#This Row],[Drum Cap]]&lt;4.4,"Compact","Standard")</f>
        <v>Standard</v>
      </c>
      <c r="I156" s="24">
        <v>9.1999999999999993</v>
      </c>
      <c r="J156" s="23">
        <v>896.39</v>
      </c>
      <c r="K156" s="23" t="s">
        <v>915</v>
      </c>
      <c r="L156" t="s">
        <v>405</v>
      </c>
      <c r="M156" s="7" t="s">
        <v>407</v>
      </c>
    </row>
    <row r="157" spans="2:13" x14ac:dyDescent="0.3">
      <c r="B157" s="38" t="str">
        <f>CONCATENATE(RawElecCD[[#This Row],[Manufacturer]],RawElecCD[[#This Row],[Model]])</f>
        <v>Kenmore62332</v>
      </c>
      <c r="C157" t="s">
        <v>527</v>
      </c>
      <c r="D157" t="s">
        <v>500</v>
      </c>
      <c r="E157" t="s">
        <v>900</v>
      </c>
      <c r="F157" s="43">
        <f>IF(OR(RawElecCD[[#This Row],[Volts]]=240,RawElecCD[[#This Row],[Volts]]=220,RawElecCD[[#This Row],[Volts]]="220/240V"),240,120)</f>
        <v>240</v>
      </c>
      <c r="G157" t="s">
        <v>403</v>
      </c>
      <c r="H157" t="str">
        <f>IF(RawElecCD[[#This Row],[Drum Cap]]&lt;4.4,"Compact","Standard")</f>
        <v>Standard</v>
      </c>
      <c r="I157" s="24">
        <v>7</v>
      </c>
      <c r="J157" s="23">
        <v>454.99</v>
      </c>
      <c r="K157" s="23" t="s">
        <v>915</v>
      </c>
      <c r="L157" t="s">
        <v>405</v>
      </c>
      <c r="M157" s="7" t="s">
        <v>441</v>
      </c>
    </row>
    <row r="158" spans="2:13" x14ac:dyDescent="0.3">
      <c r="B158" s="38" t="str">
        <f>CONCATENATE(RawElecCD[[#This Row],[Manufacturer]],RawElecCD[[#This Row],[Model]])</f>
        <v>MaytagMED6630HC</v>
      </c>
      <c r="C158" t="s">
        <v>96</v>
      </c>
      <c r="D158" t="s">
        <v>150</v>
      </c>
      <c r="E158" t="s">
        <v>18</v>
      </c>
      <c r="F158" s="43">
        <f>IF(OR(RawElecCD[[#This Row],[Volts]]=240,RawElecCD[[#This Row],[Volts]]=220,RawElecCD[[#This Row],[Volts]]="220/240V"),240,120)</f>
        <v>240</v>
      </c>
      <c r="G158">
        <v>240</v>
      </c>
      <c r="H158" t="str">
        <f>IF(RawElecCD[[#This Row],[Drum Cap]]&lt;4.4,"Compact","Standard")</f>
        <v>Standard</v>
      </c>
      <c r="I158" s="22">
        <v>7.3</v>
      </c>
      <c r="J158" s="23">
        <v>779.99</v>
      </c>
      <c r="K158" s="23" t="s">
        <v>912</v>
      </c>
      <c r="L158" t="s">
        <v>53</v>
      </c>
      <c r="M158" s="7" t="s">
        <v>198</v>
      </c>
    </row>
    <row r="159" spans="2:13" x14ac:dyDescent="0.3">
      <c r="B159" s="38" t="str">
        <f>CONCATENATE(RawElecCD[[#This Row],[Manufacturer]],RawElecCD[[#This Row],[Model]])</f>
        <v>WhirlpoolWED5620HW</v>
      </c>
      <c r="C159" t="s">
        <v>15</v>
      </c>
      <c r="D159" t="s">
        <v>137</v>
      </c>
      <c r="E159" t="s">
        <v>18</v>
      </c>
      <c r="F159" s="43">
        <f>IF(OR(RawElecCD[[#This Row],[Volts]]=240,RawElecCD[[#This Row],[Volts]]=220,RawElecCD[[#This Row],[Volts]]="220/240V"),240,120)</f>
        <v>240</v>
      </c>
      <c r="G159">
        <v>240</v>
      </c>
      <c r="H159" t="str">
        <f>IF(RawElecCD[[#This Row],[Drum Cap]]&lt;4.4,"Compact","Standard")</f>
        <v>Standard</v>
      </c>
      <c r="I159" s="22">
        <v>7.4</v>
      </c>
      <c r="J159" s="23">
        <v>649.99</v>
      </c>
      <c r="K159" s="23" t="s">
        <v>912</v>
      </c>
      <c r="L159" t="s">
        <v>53</v>
      </c>
      <c r="M159" s="7" t="s">
        <v>196</v>
      </c>
    </row>
    <row r="160" spans="2:13" x14ac:dyDescent="0.3">
      <c r="B160" s="38" t="str">
        <f>CONCATENATE(RawElecCD[[#This Row],[Manufacturer]],RawElecCD[[#This Row],[Model]])</f>
        <v>Kenmore62342</v>
      </c>
      <c r="C160" t="s">
        <v>527</v>
      </c>
      <c r="D160" t="s">
        <v>709</v>
      </c>
      <c r="E160" t="s">
        <v>900</v>
      </c>
      <c r="F160" s="43">
        <f>IF(OR(RawElecCD[[#This Row],[Volts]]=240,RawElecCD[[#This Row],[Volts]]=220,RawElecCD[[#This Row],[Volts]]="220/240V"),240,120)</f>
        <v>240</v>
      </c>
      <c r="G160" t="s">
        <v>403</v>
      </c>
      <c r="H160" t="str">
        <f>IF(RawElecCD[[#This Row],[Drum Cap]]&lt;4.4,"Compact","Standard")</f>
        <v>Standard</v>
      </c>
      <c r="I160" s="24">
        <v>9</v>
      </c>
      <c r="J160" s="23">
        <v>381.15</v>
      </c>
      <c r="K160" s="23" t="s">
        <v>915</v>
      </c>
      <c r="L160" t="s">
        <v>405</v>
      </c>
      <c r="M160" s="7" t="s">
        <v>710</v>
      </c>
    </row>
    <row r="161" spans="2:13" x14ac:dyDescent="0.3">
      <c r="B161" s="38" t="str">
        <f>CONCATENATE(RawElecCD[[#This Row],[Manufacturer]],RawElecCD[[#This Row],[Model]])</f>
        <v>GEGFD45ESPMDG</v>
      </c>
      <c r="C161" t="s">
        <v>92</v>
      </c>
      <c r="D161" t="s">
        <v>483</v>
      </c>
      <c r="E161" t="s">
        <v>18</v>
      </c>
      <c r="F161" s="43">
        <f>IF(OR(RawElecCD[[#This Row],[Volts]]=240,RawElecCD[[#This Row],[Volts]]=220,RawElecCD[[#This Row],[Volts]]="220/240V"),240,120)</f>
        <v>240</v>
      </c>
      <c r="G161">
        <v>240</v>
      </c>
      <c r="H161" t="str">
        <f>IF(RawElecCD[[#This Row],[Drum Cap]]&lt;4.4,"Compact","Standard")</f>
        <v>Standard</v>
      </c>
      <c r="I161" s="24">
        <v>7.5</v>
      </c>
      <c r="J161" s="23">
        <v>593.99</v>
      </c>
      <c r="K161" s="23" t="s">
        <v>912</v>
      </c>
      <c r="L161" t="s">
        <v>405</v>
      </c>
      <c r="M161" s="7" t="s">
        <v>412</v>
      </c>
    </row>
    <row r="162" spans="2:13" x14ac:dyDescent="0.3">
      <c r="B162" s="38" t="str">
        <f>CONCATENATE(RawElecCD[[#This Row],[Manufacturer]],RawElecCD[[#This Row],[Model]])</f>
        <v>FrigidaireFFRE4120SW</v>
      </c>
      <c r="C162" t="s">
        <v>99</v>
      </c>
      <c r="D162" t="s">
        <v>244</v>
      </c>
      <c r="E162" t="s">
        <v>18</v>
      </c>
      <c r="F162" s="43">
        <f>IF(OR(RawElecCD[[#This Row],[Volts]]=240,RawElecCD[[#This Row],[Volts]]=220,RawElecCD[[#This Row],[Volts]]="220/240V"),240,120)</f>
        <v>240</v>
      </c>
      <c r="G162" t="s">
        <v>403</v>
      </c>
      <c r="H162" t="str">
        <f>IF(RawElecCD[[#This Row],[Drum Cap]]&lt;4.4,"Compact","Standard")</f>
        <v>Standard</v>
      </c>
      <c r="I162" s="24">
        <v>6.7</v>
      </c>
      <c r="J162" s="23">
        <v>458.99</v>
      </c>
      <c r="K162" s="23" t="s">
        <v>915</v>
      </c>
      <c r="L162" t="s">
        <v>405</v>
      </c>
      <c r="M162" s="7" t="s">
        <v>413</v>
      </c>
    </row>
    <row r="163" spans="2:13" x14ac:dyDescent="0.3">
      <c r="B163" s="38" t="str">
        <f>CONCATENATE(RawElecCD[[#This Row],[Manufacturer]],RawElecCD[[#This Row],[Model]])</f>
        <v>Kenmore65132</v>
      </c>
      <c r="C163" t="s">
        <v>527</v>
      </c>
      <c r="D163" t="s">
        <v>506</v>
      </c>
      <c r="E163" t="s">
        <v>900</v>
      </c>
      <c r="F163" s="43">
        <f>IF(OR(RawElecCD[[#This Row],[Volts]]=240,RawElecCD[[#This Row],[Volts]]=220,RawElecCD[[#This Row],[Volts]]="220/240V"),240,120)</f>
        <v>240</v>
      </c>
      <c r="G163" t="s">
        <v>403</v>
      </c>
      <c r="H163" t="str">
        <f>IF(RawElecCD[[#This Row],[Drum Cap]]&lt;4.4,"Compact","Standard")</f>
        <v>Standard</v>
      </c>
      <c r="I163" s="24">
        <v>7</v>
      </c>
      <c r="J163" s="23">
        <v>494.99</v>
      </c>
      <c r="K163" s="23" t="s">
        <v>915</v>
      </c>
      <c r="L163" t="s">
        <v>405</v>
      </c>
      <c r="M163" s="7" t="s">
        <v>449</v>
      </c>
    </row>
    <row r="164" spans="2:13" x14ac:dyDescent="0.3">
      <c r="B164" s="38" t="str">
        <f>CONCATENATE(RawElecCD[[#This Row],[Manufacturer]],RawElecCD[[#This Row],[Model]])</f>
        <v>Kenmore60222</v>
      </c>
      <c r="C164" t="s">
        <v>527</v>
      </c>
      <c r="D164" t="s">
        <v>485</v>
      </c>
      <c r="E164" t="s">
        <v>900</v>
      </c>
      <c r="F164" s="43">
        <f>IF(OR(RawElecCD[[#This Row],[Volts]]=240,RawElecCD[[#This Row],[Volts]]=220,RawElecCD[[#This Row],[Volts]]="220/240V"),240,120)</f>
        <v>240</v>
      </c>
      <c r="G164">
        <v>240</v>
      </c>
      <c r="H164" t="str">
        <f>IF(RawElecCD[[#This Row],[Drum Cap]]&lt;4.4,"Compact","Standard")</f>
        <v>Standard</v>
      </c>
      <c r="I164" s="24">
        <v>6.5</v>
      </c>
      <c r="J164" s="23">
        <v>394.99</v>
      </c>
      <c r="K164" s="23" t="s">
        <v>915</v>
      </c>
      <c r="L164" t="s">
        <v>405</v>
      </c>
      <c r="M164" s="7" t="s">
        <v>415</v>
      </c>
    </row>
    <row r="165" spans="2:13" x14ac:dyDescent="0.3">
      <c r="B165" s="38" t="str">
        <f>CONCATENATE(RawElecCD[[#This Row],[Manufacturer]],RawElecCD[[#This Row],[Model]])</f>
        <v>WhirlpoolWED5620HW</v>
      </c>
      <c r="C165" t="s">
        <v>15</v>
      </c>
      <c r="D165" t="s">
        <v>137</v>
      </c>
      <c r="E165" t="s">
        <v>18</v>
      </c>
      <c r="F165" s="43">
        <f>IF(OR(RawElecCD[[#This Row],[Volts]]=240,RawElecCD[[#This Row],[Volts]]=220,RawElecCD[[#This Row],[Volts]]="220/240V"),240,120)</f>
        <v>120</v>
      </c>
      <c r="G165" t="s">
        <v>404</v>
      </c>
      <c r="H165" t="str">
        <f>IF(RawElecCD[[#This Row],[Drum Cap]]&lt;4.4,"Compact","Standard")</f>
        <v>Standard</v>
      </c>
      <c r="I165" s="24">
        <v>7.4</v>
      </c>
      <c r="J165" s="23">
        <v>485.99</v>
      </c>
      <c r="K165" s="23" t="s">
        <v>912</v>
      </c>
      <c r="L165" t="s">
        <v>405</v>
      </c>
      <c r="M165" s="7" t="s">
        <v>592</v>
      </c>
    </row>
    <row r="166" spans="2:13" x14ac:dyDescent="0.3">
      <c r="B166" s="38" t="str">
        <f>CONCATENATE(RawElecCD[[#This Row],[Manufacturer]],RawElecCD[[#This Row],[Model]])</f>
        <v>ElectroluxEFDE317TIW</v>
      </c>
      <c r="C166" t="s">
        <v>94</v>
      </c>
      <c r="D166" t="s">
        <v>272</v>
      </c>
      <c r="E166" t="s">
        <v>18</v>
      </c>
      <c r="F166" s="43">
        <f>IF(OR(RawElecCD[[#This Row],[Volts]]=240,RawElecCD[[#This Row],[Volts]]=220,RawElecCD[[#This Row],[Volts]]="220/240V"),240,120)</f>
        <v>240</v>
      </c>
      <c r="G166" t="s">
        <v>403</v>
      </c>
      <c r="H166" t="str">
        <f>IF(RawElecCD[[#This Row],[Drum Cap]]&lt;4.4,"Compact","Standard")</f>
        <v>Standard</v>
      </c>
      <c r="I166" s="24">
        <v>8</v>
      </c>
      <c r="J166" s="23">
        <v>539.99</v>
      </c>
      <c r="K166" s="23" t="s">
        <v>912</v>
      </c>
      <c r="L166" t="s">
        <v>405</v>
      </c>
      <c r="M166" s="7" t="s">
        <v>417</v>
      </c>
    </row>
    <row r="167" spans="2:13" x14ac:dyDescent="0.3">
      <c r="B167" s="38" t="str">
        <f>CONCATENATE(RawElecCD[[#This Row],[Manufacturer]],RawElecCD[[#This Row],[Model]])</f>
        <v>Kenmore61433</v>
      </c>
      <c r="C167" t="s">
        <v>527</v>
      </c>
      <c r="D167" t="s">
        <v>487</v>
      </c>
      <c r="E167" t="s">
        <v>900</v>
      </c>
      <c r="F167" s="43">
        <f>IF(OR(RawElecCD[[#This Row],[Volts]]=240,RawElecCD[[#This Row],[Volts]]=220,RawElecCD[[#This Row],[Volts]]="220/240V"),240,120)</f>
        <v>240</v>
      </c>
      <c r="G167" t="s">
        <v>403</v>
      </c>
      <c r="H167" t="str">
        <f>IF(RawElecCD[[#This Row],[Drum Cap]]&lt;4.4,"Compact","Standard")</f>
        <v>Standard</v>
      </c>
      <c r="I167" s="24">
        <v>7.3</v>
      </c>
      <c r="J167" s="23">
        <v>1039.99</v>
      </c>
      <c r="K167" s="23" t="s">
        <v>912</v>
      </c>
      <c r="L167" t="s">
        <v>405</v>
      </c>
      <c r="M167" s="7" t="s">
        <v>418</v>
      </c>
    </row>
    <row r="168" spans="2:13" x14ac:dyDescent="0.3">
      <c r="B168" s="38" t="str">
        <f>CONCATENATE(RawElecCD[[#This Row],[Manufacturer]],RawElecCD[[#This Row],[Model]])</f>
        <v>LGDLEX3700V</v>
      </c>
      <c r="C168" t="s">
        <v>95</v>
      </c>
      <c r="D168" t="s">
        <v>268</v>
      </c>
      <c r="E168" t="s">
        <v>18</v>
      </c>
      <c r="F168" s="43">
        <f>IF(OR(RawElecCD[[#This Row],[Volts]]=240,RawElecCD[[#This Row],[Volts]]=220,RawElecCD[[#This Row],[Volts]]="220/240V"),240,120)</f>
        <v>240</v>
      </c>
      <c r="G168" t="s">
        <v>403</v>
      </c>
      <c r="H168" t="str">
        <f>IF(RawElecCD[[#This Row],[Drum Cap]]&lt;4.4,"Compact","Standard")</f>
        <v>Standard</v>
      </c>
      <c r="I168" s="24">
        <v>7.4</v>
      </c>
      <c r="J168" s="23">
        <v>653.39</v>
      </c>
      <c r="K168" s="23" t="s">
        <v>912</v>
      </c>
      <c r="L168" t="s">
        <v>405</v>
      </c>
      <c r="M168" s="7" t="s">
        <v>580</v>
      </c>
    </row>
    <row r="169" spans="2:13" x14ac:dyDescent="0.3">
      <c r="B169" s="38" t="str">
        <f>CONCATENATE(RawElecCD[[#This Row],[Manufacturer]],RawElecCD[[#This Row],[Model]])</f>
        <v>MaytagMED6630HC</v>
      </c>
      <c r="C169" t="s">
        <v>96</v>
      </c>
      <c r="D169" t="s">
        <v>150</v>
      </c>
      <c r="E169" t="s">
        <v>18</v>
      </c>
      <c r="F169" s="43">
        <f>IF(OR(RawElecCD[[#This Row],[Volts]]=240,RawElecCD[[#This Row],[Volts]]=220,RawElecCD[[#This Row],[Volts]]="220/240V"),240,120)</f>
        <v>240</v>
      </c>
      <c r="G169" t="s">
        <v>403</v>
      </c>
      <c r="H169" t="str">
        <f>IF(RawElecCD[[#This Row],[Drum Cap]]&lt;4.4,"Compact","Standard")</f>
        <v>Standard</v>
      </c>
      <c r="I169" s="24">
        <v>7.3</v>
      </c>
      <c r="J169" s="23">
        <v>593.99</v>
      </c>
      <c r="K169" s="23" t="s">
        <v>912</v>
      </c>
      <c r="L169" t="s">
        <v>405</v>
      </c>
      <c r="M169" s="7" t="s">
        <v>640</v>
      </c>
    </row>
    <row r="170" spans="2:13" x14ac:dyDescent="0.3">
      <c r="B170" s="38" t="str">
        <f>CONCATENATE(RawElecCD[[#This Row],[Manufacturer]],RawElecCD[[#This Row],[Model]])</f>
        <v>ElectroluxEIED200QSW</v>
      </c>
      <c r="C170" t="s">
        <v>94</v>
      </c>
      <c r="D170" t="s">
        <v>488</v>
      </c>
      <c r="E170" t="s">
        <v>18</v>
      </c>
      <c r="F170" s="43">
        <f>IF(OR(RawElecCD[[#This Row],[Volts]]=240,RawElecCD[[#This Row],[Volts]]=220,RawElecCD[[#This Row],[Volts]]="220/240V"),240,120)</f>
        <v>240</v>
      </c>
      <c r="G170" t="s">
        <v>403</v>
      </c>
      <c r="H170" t="str">
        <f>IF(RawElecCD[[#This Row],[Drum Cap]]&lt;4.4,"Compact","Standard")</f>
        <v>Compact</v>
      </c>
      <c r="I170" s="24">
        <v>4</v>
      </c>
      <c r="J170" s="23">
        <v>593.99</v>
      </c>
      <c r="K170" s="23" t="s">
        <v>915</v>
      </c>
      <c r="L170" t="s">
        <v>405</v>
      </c>
      <c r="M170" s="7" t="s">
        <v>421</v>
      </c>
    </row>
    <row r="171" spans="2:13" x14ac:dyDescent="0.3">
      <c r="B171" s="38" t="str">
        <f>CONCATENATE(RawElecCD[[#This Row],[Manufacturer]],RawElecCD[[#This Row],[Model]])</f>
        <v>Kenmore65212</v>
      </c>
      <c r="C171" t="s">
        <v>527</v>
      </c>
      <c r="D171" t="s">
        <v>602</v>
      </c>
      <c r="E171" t="s">
        <v>900</v>
      </c>
      <c r="F171" s="43">
        <f>IF(OR(RawElecCD[[#This Row],[Volts]]=240,RawElecCD[[#This Row],[Volts]]=220,RawElecCD[[#This Row],[Volts]]="220/240V"),240,120)</f>
        <v>240</v>
      </c>
      <c r="G171" t="s">
        <v>403</v>
      </c>
      <c r="H171" t="str">
        <f>IF(RawElecCD[[#This Row],[Drum Cap]]&lt;4.4,"Compact","Standard")</f>
        <v>Standard</v>
      </c>
      <c r="I171" s="24">
        <v>5.9</v>
      </c>
      <c r="J171" s="23">
        <v>410.85</v>
      </c>
      <c r="K171" s="23" t="s">
        <v>915</v>
      </c>
      <c r="L171" t="s">
        <v>405</v>
      </c>
      <c r="M171" s="7" t="s">
        <v>603</v>
      </c>
    </row>
    <row r="172" spans="2:13" x14ac:dyDescent="0.3">
      <c r="B172" s="38" t="str">
        <f>CONCATENATE(RawElecCD[[#This Row],[Manufacturer]],RawElecCD[[#This Row],[Model]])</f>
        <v>Kenmore65232</v>
      </c>
      <c r="C172" t="s">
        <v>527</v>
      </c>
      <c r="D172" t="s">
        <v>491</v>
      </c>
      <c r="E172" t="s">
        <v>900</v>
      </c>
      <c r="F172" s="43">
        <f>IF(OR(RawElecCD[[#This Row],[Volts]]=240,RawElecCD[[#This Row],[Volts]]=220,RawElecCD[[#This Row],[Volts]]="220/240V"),240,120)</f>
        <v>240</v>
      </c>
      <c r="G172" t="s">
        <v>403</v>
      </c>
      <c r="H172" t="str">
        <f>IF(RawElecCD[[#This Row],[Drum Cap]]&lt;4.4,"Compact","Standard")</f>
        <v>Standard</v>
      </c>
      <c r="I172" s="24">
        <v>6.9</v>
      </c>
      <c r="J172" s="23">
        <v>544.99</v>
      </c>
      <c r="K172" s="23" t="s">
        <v>915</v>
      </c>
      <c r="L172" t="s">
        <v>405</v>
      </c>
      <c r="M172" s="7" t="s">
        <v>425</v>
      </c>
    </row>
    <row r="173" spans="2:13" x14ac:dyDescent="0.3">
      <c r="B173" s="38" t="str">
        <f>CONCATENATE(RawElecCD[[#This Row],[Manufacturer]],RawElecCD[[#This Row],[Model]])</f>
        <v>WhirlpoolWED6120HC</v>
      </c>
      <c r="C173" t="s">
        <v>15</v>
      </c>
      <c r="D173" t="s">
        <v>253</v>
      </c>
      <c r="E173" t="s">
        <v>18</v>
      </c>
      <c r="F173" s="43">
        <f>IF(OR(RawElecCD[[#This Row],[Volts]]=240,RawElecCD[[#This Row],[Volts]]=220,RawElecCD[[#This Row],[Volts]]="220/240V"),240,120)</f>
        <v>240</v>
      </c>
      <c r="G173">
        <v>240</v>
      </c>
      <c r="H173" t="str">
        <f>IF(RawElecCD[[#This Row],[Drum Cap]]&lt;4.4,"Compact","Standard")</f>
        <v>Standard</v>
      </c>
      <c r="I173" s="22">
        <v>7.4</v>
      </c>
      <c r="J173" s="21">
        <v>899.1</v>
      </c>
      <c r="K173" s="23" t="s">
        <v>915</v>
      </c>
      <c r="L173" t="s">
        <v>49</v>
      </c>
      <c r="M173" t="s">
        <v>374</v>
      </c>
    </row>
    <row r="174" spans="2:13" x14ac:dyDescent="0.3">
      <c r="B174" s="38" t="str">
        <f>CONCATENATE(RawElecCD[[#This Row],[Manufacturer]],RawElecCD[[#This Row],[Model]])</f>
        <v>Kenmore67132</v>
      </c>
      <c r="C174" t="s">
        <v>527</v>
      </c>
      <c r="D174" t="s">
        <v>516</v>
      </c>
      <c r="E174" t="s">
        <v>900</v>
      </c>
      <c r="F174" s="43">
        <f>IF(OR(RawElecCD[[#This Row],[Volts]]=240,RawElecCD[[#This Row],[Volts]]=220,RawElecCD[[#This Row],[Volts]]="220/240V"),240,120)</f>
        <v>240</v>
      </c>
      <c r="G174" t="s">
        <v>403</v>
      </c>
      <c r="H174" t="str">
        <f>IF(RawElecCD[[#This Row],[Drum Cap]]&lt;4.4,"Compact","Standard")</f>
        <v>Standard</v>
      </c>
      <c r="I174" s="24">
        <v>7</v>
      </c>
      <c r="J174" s="23">
        <v>624.99</v>
      </c>
      <c r="K174" s="23" t="s">
        <v>915</v>
      </c>
      <c r="L174" t="s">
        <v>405</v>
      </c>
      <c r="M174" s="7" t="s">
        <v>465</v>
      </c>
    </row>
    <row r="175" spans="2:13" x14ac:dyDescent="0.3">
      <c r="B175" s="38" t="str">
        <f>CONCATENATE(RawElecCD[[#This Row],[Manufacturer]],RawElecCD[[#This Row],[Model]])</f>
        <v>GEGTD75ECSLWS</v>
      </c>
      <c r="C175" t="s">
        <v>92</v>
      </c>
      <c r="D175" t="s">
        <v>492</v>
      </c>
      <c r="E175" t="s">
        <v>18</v>
      </c>
      <c r="F175" s="43">
        <f>IF(OR(RawElecCD[[#This Row],[Volts]]=240,RawElecCD[[#This Row],[Volts]]=220,RawElecCD[[#This Row],[Volts]]="220/240V"),240,120)</f>
        <v>240</v>
      </c>
      <c r="G175" t="s">
        <v>403</v>
      </c>
      <c r="H175" t="str">
        <f>IF(RawElecCD[[#This Row],[Drum Cap]]&lt;4.4,"Compact","Standard")</f>
        <v>Standard</v>
      </c>
      <c r="I175" s="24">
        <v>7.4</v>
      </c>
      <c r="J175" s="23">
        <v>485.99</v>
      </c>
      <c r="K175" s="23" t="s">
        <v>915</v>
      </c>
      <c r="L175" t="s">
        <v>405</v>
      </c>
      <c r="M175" s="7" t="s">
        <v>426</v>
      </c>
    </row>
    <row r="176" spans="2:13" x14ac:dyDescent="0.3">
      <c r="B176" s="38" t="str">
        <f>CONCATENATE(RawElecCD[[#This Row],[Manufacturer]],RawElecCD[[#This Row],[Model]])</f>
        <v>LGDLEX3700W</v>
      </c>
      <c r="C176" t="s">
        <v>95</v>
      </c>
      <c r="D176" t="s">
        <v>625</v>
      </c>
      <c r="E176" t="s">
        <v>18</v>
      </c>
      <c r="F176" s="43">
        <f>IF(OR(RawElecCD[[#This Row],[Volts]]=240,RawElecCD[[#This Row],[Volts]]=220,RawElecCD[[#This Row],[Volts]]="220/240V"),240,120)</f>
        <v>240</v>
      </c>
      <c r="G176" t="s">
        <v>403</v>
      </c>
      <c r="H176" t="str">
        <f>IF(RawElecCD[[#This Row],[Drum Cap]]&lt;4.4,"Compact","Standard")</f>
        <v>Standard</v>
      </c>
      <c r="I176" s="24">
        <v>7.4</v>
      </c>
      <c r="J176" s="23">
        <v>593.99</v>
      </c>
      <c r="K176" s="23" t="s">
        <v>912</v>
      </c>
      <c r="L176" t="s">
        <v>405</v>
      </c>
      <c r="M176" s="7" t="s">
        <v>626</v>
      </c>
    </row>
    <row r="177" spans="2:13" x14ac:dyDescent="0.3">
      <c r="B177" s="38" t="str">
        <f>CONCATENATE(RawElecCD[[#This Row],[Manufacturer]],RawElecCD[[#This Row],[Model]])</f>
        <v>MaytagMED6630HW</v>
      </c>
      <c r="C177" t="s">
        <v>96</v>
      </c>
      <c r="D177" t="s">
        <v>643</v>
      </c>
      <c r="E177" t="s">
        <v>18</v>
      </c>
      <c r="F177" s="43">
        <f>IF(OR(RawElecCD[[#This Row],[Volts]]=240,RawElecCD[[#This Row],[Volts]]=220,RawElecCD[[#This Row],[Volts]]="220/240V"),240,120)</f>
        <v>240</v>
      </c>
      <c r="G177" t="s">
        <v>403</v>
      </c>
      <c r="H177" t="str">
        <f>IF(RawElecCD[[#This Row],[Drum Cap]]&lt;4.4,"Compact","Standard")</f>
        <v>Standard</v>
      </c>
      <c r="I177" s="24">
        <v>7.3</v>
      </c>
      <c r="J177" s="23">
        <v>539.99</v>
      </c>
      <c r="K177" s="23" t="s">
        <v>912</v>
      </c>
      <c r="L177" t="s">
        <v>405</v>
      </c>
      <c r="M177" s="7" t="s">
        <v>644</v>
      </c>
    </row>
    <row r="178" spans="2:13" x14ac:dyDescent="0.3">
      <c r="B178" s="38" t="str">
        <f>CONCATENATE(RawElecCD[[#This Row],[Manufacturer]],RawElecCD[[#This Row],[Model]])</f>
        <v>Kenmore68132</v>
      </c>
      <c r="C178" t="s">
        <v>527</v>
      </c>
      <c r="D178" t="s">
        <v>508</v>
      </c>
      <c r="E178" t="s">
        <v>900</v>
      </c>
      <c r="F178" s="43">
        <f>IF(OR(RawElecCD[[#This Row],[Volts]]=240,RawElecCD[[#This Row],[Volts]]=220,RawElecCD[[#This Row],[Volts]]="220/240V"),240,120)</f>
        <v>240</v>
      </c>
      <c r="G178" t="s">
        <v>403</v>
      </c>
      <c r="H178" t="str">
        <f>IF(RawElecCD[[#This Row],[Drum Cap]]&lt;4.4,"Compact","Standard")</f>
        <v>Standard</v>
      </c>
      <c r="I178" s="24">
        <v>8.8000000000000007</v>
      </c>
      <c r="J178" s="23">
        <v>644.9</v>
      </c>
      <c r="K178" s="23" t="s">
        <v>912</v>
      </c>
      <c r="L178" t="s">
        <v>405</v>
      </c>
      <c r="M178" s="7" t="s">
        <v>451</v>
      </c>
    </row>
    <row r="179" spans="2:13" x14ac:dyDescent="0.3">
      <c r="B179" s="38" t="str">
        <f>CONCATENATE(RawElecCD[[#This Row],[Manufacturer]],RawElecCD[[#This Row],[Model]])</f>
        <v>GEGTD65EBSJWS</v>
      </c>
      <c r="C179" t="s">
        <v>92</v>
      </c>
      <c r="D179" t="s">
        <v>494</v>
      </c>
      <c r="E179" t="s">
        <v>18</v>
      </c>
      <c r="F179" s="43">
        <f>IF(OR(RawElecCD[[#This Row],[Volts]]=240,RawElecCD[[#This Row],[Volts]]=220,RawElecCD[[#This Row],[Volts]]="220/240V"),240,120)</f>
        <v>240</v>
      </c>
      <c r="G179" t="s">
        <v>403</v>
      </c>
      <c r="H179" t="str">
        <f>IF(RawElecCD[[#This Row],[Drum Cap]]&lt;4.4,"Compact","Standard")</f>
        <v>Standard</v>
      </c>
      <c r="I179" s="24">
        <v>7.4</v>
      </c>
      <c r="J179" s="23">
        <v>431.99</v>
      </c>
      <c r="K179" s="23" t="s">
        <v>912</v>
      </c>
      <c r="L179" t="s">
        <v>405</v>
      </c>
      <c r="M179" s="7" t="s">
        <v>430</v>
      </c>
    </row>
    <row r="180" spans="2:13" x14ac:dyDescent="0.3">
      <c r="B180" s="38" t="str">
        <f>CONCATENATE(RawElecCD[[#This Row],[Manufacturer]],RawElecCD[[#This Row],[Model]])</f>
        <v>SamsungDV45K6500EV</v>
      </c>
      <c r="C180" t="s">
        <v>14</v>
      </c>
      <c r="D180" t="s">
        <v>179</v>
      </c>
      <c r="E180" t="s">
        <v>18</v>
      </c>
      <c r="F180" s="43">
        <f>IF(OR(RawElecCD[[#This Row],[Volts]]=240,RawElecCD[[#This Row],[Volts]]=220,RawElecCD[[#This Row],[Volts]]="220/240V"),240,120)</f>
        <v>240</v>
      </c>
      <c r="G180">
        <v>240</v>
      </c>
      <c r="H180" t="str">
        <f>IF(RawElecCD[[#This Row],[Drum Cap]]&lt;4.4,"Compact","Standard")</f>
        <v>Standard</v>
      </c>
      <c r="I180" s="22">
        <v>7.5</v>
      </c>
      <c r="J180" s="21">
        <v>1079.99</v>
      </c>
      <c r="K180" s="23" t="s">
        <v>912</v>
      </c>
      <c r="L180" t="s">
        <v>53</v>
      </c>
      <c r="M180" t="s">
        <v>189</v>
      </c>
    </row>
    <row r="181" spans="2:13" x14ac:dyDescent="0.3">
      <c r="B181" s="38" t="str">
        <f>CONCATENATE(RawElecCD[[#This Row],[Manufacturer]],RawElecCD[[#This Row],[Model]])</f>
        <v>Kenmore61552</v>
      </c>
      <c r="C181" t="s">
        <v>527</v>
      </c>
      <c r="D181" t="s">
        <v>496</v>
      </c>
      <c r="E181" t="s">
        <v>900</v>
      </c>
      <c r="F181" s="43">
        <f>IF(OR(RawElecCD[[#This Row],[Volts]]=240,RawElecCD[[#This Row],[Volts]]=220,RawElecCD[[#This Row],[Volts]]="220/240V"),240,120)</f>
        <v>240</v>
      </c>
      <c r="G181" t="s">
        <v>403</v>
      </c>
      <c r="H181" t="str">
        <f>IF(RawElecCD[[#This Row],[Drum Cap]]&lt;4.4,"Compact","Standard")</f>
        <v>Standard</v>
      </c>
      <c r="I181" s="24">
        <v>7.3</v>
      </c>
      <c r="J181" s="23">
        <v>673.19</v>
      </c>
      <c r="K181" s="23" t="s">
        <v>912</v>
      </c>
      <c r="L181" t="s">
        <v>405</v>
      </c>
      <c r="M181" s="7" t="s">
        <v>432</v>
      </c>
    </row>
    <row r="182" spans="2:13" x14ac:dyDescent="0.3">
      <c r="B182" s="38" t="str">
        <f>CONCATENATE(RawElecCD[[#This Row],[Manufacturer]],RawElecCD[[#This Row],[Model]])</f>
        <v>WhirlpoolWED6620HC</v>
      </c>
      <c r="C182" t="s">
        <v>15</v>
      </c>
      <c r="D182" t="s">
        <v>145</v>
      </c>
      <c r="E182" t="s">
        <v>18</v>
      </c>
      <c r="F182" s="43">
        <f>IF(OR(RawElecCD[[#This Row],[Volts]]=240,RawElecCD[[#This Row],[Volts]]=220,RawElecCD[[#This Row],[Volts]]="220/240V"),240,120)</f>
        <v>240</v>
      </c>
      <c r="G182">
        <v>240</v>
      </c>
      <c r="H182" t="str">
        <f>IF(RawElecCD[[#This Row],[Drum Cap]]&lt;4.4,"Compact","Standard")</f>
        <v>Standard</v>
      </c>
      <c r="I182" s="22">
        <v>7.4</v>
      </c>
      <c r="J182" s="23">
        <v>749.99</v>
      </c>
      <c r="K182" s="23" t="s">
        <v>912</v>
      </c>
      <c r="L182" t="s">
        <v>53</v>
      </c>
      <c r="M182" s="7" t="s">
        <v>202</v>
      </c>
    </row>
    <row r="183" spans="2:13" x14ac:dyDescent="0.3">
      <c r="B183" s="38" t="str">
        <f>CONCATENATE(RawElecCD[[#This Row],[Manufacturer]],RawElecCD[[#This Row],[Model]])</f>
        <v>WhirlpoolWED6620HC</v>
      </c>
      <c r="C183" t="s">
        <v>15</v>
      </c>
      <c r="D183" t="s">
        <v>145</v>
      </c>
      <c r="E183" t="s">
        <v>18</v>
      </c>
      <c r="F183" s="43">
        <f>IF(OR(RawElecCD[[#This Row],[Volts]]=240,RawElecCD[[#This Row],[Volts]]=220,RawElecCD[[#This Row],[Volts]]="220/240V"),240,120)</f>
        <v>240</v>
      </c>
      <c r="G183">
        <v>240</v>
      </c>
      <c r="H183" t="str">
        <f>IF(RawElecCD[[#This Row],[Drum Cap]]&lt;4.4,"Compact","Standard")</f>
        <v>Standard</v>
      </c>
      <c r="I183" s="24">
        <v>7.4</v>
      </c>
      <c r="J183" s="23">
        <v>593.99</v>
      </c>
      <c r="K183" s="23" t="s">
        <v>912</v>
      </c>
      <c r="L183" t="s">
        <v>405</v>
      </c>
      <c r="M183" s="7" t="s">
        <v>460</v>
      </c>
    </row>
    <row r="184" spans="2:13" x14ac:dyDescent="0.3">
      <c r="B184" s="38" t="str">
        <f>CONCATENATE(RawElecCD[[#This Row],[Manufacturer]],RawElecCD[[#This Row],[Model]])</f>
        <v>Kenmore60372</v>
      </c>
      <c r="C184" t="s">
        <v>527</v>
      </c>
      <c r="D184" t="s">
        <v>497</v>
      </c>
      <c r="E184" t="s">
        <v>900</v>
      </c>
      <c r="F184" s="43">
        <f>IF(OR(RawElecCD[[#This Row],[Volts]]=240,RawElecCD[[#This Row],[Volts]]=220,RawElecCD[[#This Row],[Volts]]="220/240V"),240,120)</f>
        <v>240</v>
      </c>
      <c r="G184">
        <v>240</v>
      </c>
      <c r="H184" t="str">
        <f>IF(RawElecCD[[#This Row],[Drum Cap]]&lt;4.4,"Compact","Standard")</f>
        <v>Standard</v>
      </c>
      <c r="I184" s="24">
        <v>7.4</v>
      </c>
      <c r="J184" s="23">
        <v>564.99</v>
      </c>
      <c r="K184" s="23" t="s">
        <v>915</v>
      </c>
      <c r="L184" t="s">
        <v>405</v>
      </c>
      <c r="M184" s="7" t="s">
        <v>435</v>
      </c>
    </row>
    <row r="185" spans="2:13" x14ac:dyDescent="0.3">
      <c r="B185" s="38" t="str">
        <f>CONCATENATE(RawElecCD[[#This Row],[Manufacturer]],RawElecCD[[#This Row],[Model]])</f>
        <v>LGDLEX3900B</v>
      </c>
      <c r="C185" t="s">
        <v>95</v>
      </c>
      <c r="D185" t="s">
        <v>158</v>
      </c>
      <c r="E185" t="s">
        <v>18</v>
      </c>
      <c r="F185" s="43">
        <f>IF(OR(RawElecCD[[#This Row],[Volts]]=240,RawElecCD[[#This Row],[Volts]]=220,RawElecCD[[#This Row],[Volts]]="220/240V"),240,120)</f>
        <v>240</v>
      </c>
      <c r="G185">
        <v>240</v>
      </c>
      <c r="H185" t="str">
        <f>IF(RawElecCD[[#This Row],[Drum Cap]]&lt;4.4,"Compact","Standard")</f>
        <v>Standard</v>
      </c>
      <c r="I185" s="22">
        <v>7.4</v>
      </c>
      <c r="J185" s="23">
        <v>899.99</v>
      </c>
      <c r="K185" s="23" t="s">
        <v>912</v>
      </c>
      <c r="L185" t="s">
        <v>53</v>
      </c>
      <c r="M185" t="s">
        <v>188</v>
      </c>
    </row>
    <row r="186" spans="2:13" x14ac:dyDescent="0.3">
      <c r="B186" s="38" t="str">
        <f>CONCATENATE(RawElecCD[[#This Row],[Manufacturer]],RawElecCD[[#This Row],[Model]])</f>
        <v>LG ElectronicsDLEX3900B</v>
      </c>
      <c r="C186" t="s">
        <v>231</v>
      </c>
      <c r="D186" t="s">
        <v>158</v>
      </c>
      <c r="E186" t="s">
        <v>18</v>
      </c>
      <c r="F186" s="43">
        <f>IF(OR(RawElecCD[[#This Row],[Volts]]=240,RawElecCD[[#This Row],[Volts]]=220,RawElecCD[[#This Row],[Volts]]="220/240V"),240,120)</f>
        <v>240</v>
      </c>
      <c r="G186">
        <v>240</v>
      </c>
      <c r="H186" t="str">
        <f>IF(RawElecCD[[#This Row],[Drum Cap]]&lt;4.4,"Compact","Standard")</f>
        <v>Standard</v>
      </c>
      <c r="I186" s="22">
        <v>7.4</v>
      </c>
      <c r="J186" s="21">
        <v>898.2</v>
      </c>
      <c r="K186" s="23" t="s">
        <v>912</v>
      </c>
      <c r="L186" t="s">
        <v>49</v>
      </c>
      <c r="M186" s="7" t="s">
        <v>354</v>
      </c>
    </row>
    <row r="187" spans="2:13" x14ac:dyDescent="0.3">
      <c r="B187" s="38" t="str">
        <f>CONCATENATE(RawElecCD[[#This Row],[Manufacturer]],RawElecCD[[#This Row],[Model]])</f>
        <v>SamsungDV45K6500EV/A3</v>
      </c>
      <c r="C187" t="s">
        <v>14</v>
      </c>
      <c r="D187" t="s">
        <v>504</v>
      </c>
      <c r="E187" t="s">
        <v>18</v>
      </c>
      <c r="F187" s="43">
        <f>IF(OR(RawElecCD[[#This Row],[Volts]]=240,RawElecCD[[#This Row],[Volts]]=220,RawElecCD[[#This Row],[Volts]]="220/240V"),240,120)</f>
        <v>240</v>
      </c>
      <c r="G187" t="s">
        <v>403</v>
      </c>
      <c r="H187" t="str">
        <f>IF(RawElecCD[[#This Row],[Drum Cap]]&lt;4.4,"Compact","Standard")</f>
        <v>Standard</v>
      </c>
      <c r="I187" s="24">
        <v>7.5</v>
      </c>
      <c r="J187" s="23">
        <v>755.99</v>
      </c>
      <c r="K187" s="23" t="s">
        <v>912</v>
      </c>
      <c r="L187" t="s">
        <v>405</v>
      </c>
      <c r="M187" s="7" t="s">
        <v>445</v>
      </c>
    </row>
    <row r="188" spans="2:13" x14ac:dyDescent="0.3">
      <c r="B188" s="38" t="str">
        <f>CONCATENATE(RawElecCD[[#This Row],[Manufacturer]],RawElecCD[[#This Row],[Model]])</f>
        <v>GEGFD40ESCMWW</v>
      </c>
      <c r="C188" t="s">
        <v>92</v>
      </c>
      <c r="D188" t="s">
        <v>499</v>
      </c>
      <c r="E188" t="s">
        <v>18</v>
      </c>
      <c r="F188" s="43">
        <f>IF(OR(RawElecCD[[#This Row],[Volts]]=240,RawElecCD[[#This Row],[Volts]]=220,RawElecCD[[#This Row],[Volts]]="220/240V"),240,120)</f>
        <v>120</v>
      </c>
      <c r="G188" t="s">
        <v>404</v>
      </c>
      <c r="H188" t="str">
        <f>IF(RawElecCD[[#This Row],[Drum Cap]]&lt;4.4,"Compact","Standard")</f>
        <v>Standard</v>
      </c>
      <c r="I188" s="24">
        <v>7</v>
      </c>
      <c r="J188" s="23">
        <v>485.99</v>
      </c>
      <c r="K188" s="23" t="s">
        <v>915</v>
      </c>
      <c r="L188" t="s">
        <v>405</v>
      </c>
      <c r="M188" s="7" t="s">
        <v>439</v>
      </c>
    </row>
    <row r="189" spans="2:13" x14ac:dyDescent="0.3">
      <c r="B189" s="38" t="str">
        <f>CONCATENATE(RawElecCD[[#This Row],[Manufacturer]],RawElecCD[[#This Row],[Model]])</f>
        <v>GEGFD45ESSMWW</v>
      </c>
      <c r="C189" t="s">
        <v>92</v>
      </c>
      <c r="D189" t="s">
        <v>130</v>
      </c>
      <c r="E189" t="s">
        <v>18</v>
      </c>
      <c r="F189" s="43">
        <f>IF(OR(RawElecCD[[#This Row],[Volts]]=240,RawElecCD[[#This Row],[Volts]]=220,RawElecCD[[#This Row],[Volts]]="220/240V"),240,120)</f>
        <v>240</v>
      </c>
      <c r="G189">
        <v>240</v>
      </c>
      <c r="H189" t="str">
        <f>IF(RawElecCD[[#This Row],[Drum Cap]]&lt;4.4,"Compact","Standard")</f>
        <v>Standard</v>
      </c>
      <c r="I189" s="24">
        <v>7.5</v>
      </c>
      <c r="J189" s="23">
        <v>539.99</v>
      </c>
      <c r="K189" s="23" t="s">
        <v>915</v>
      </c>
      <c r="L189" t="s">
        <v>405</v>
      </c>
      <c r="M189" s="7" t="s">
        <v>440</v>
      </c>
    </row>
    <row r="190" spans="2:13" x14ac:dyDescent="0.3">
      <c r="B190" s="38" t="str">
        <f>CONCATENATE(RawElecCD[[#This Row],[Manufacturer]],RawElecCD[[#This Row],[Model]])</f>
        <v>Kenmore68133</v>
      </c>
      <c r="C190" t="s">
        <v>527</v>
      </c>
      <c r="D190" t="s">
        <v>520</v>
      </c>
      <c r="E190" t="s">
        <v>900</v>
      </c>
      <c r="F190" s="43">
        <f>IF(OR(RawElecCD[[#This Row],[Volts]]=240,RawElecCD[[#This Row],[Volts]]=220,RawElecCD[[#This Row],[Volts]]="220/240V"),240,120)</f>
        <v>240</v>
      </c>
      <c r="G190" t="s">
        <v>403</v>
      </c>
      <c r="H190" t="str">
        <f>IF(RawElecCD[[#This Row],[Drum Cap]]&lt;4.4,"Compact","Standard")</f>
        <v>Standard</v>
      </c>
      <c r="I190" s="24">
        <v>8.8000000000000007</v>
      </c>
      <c r="J190" s="23">
        <v>694.99</v>
      </c>
      <c r="K190" s="23" t="s">
        <v>912</v>
      </c>
      <c r="L190" t="s">
        <v>405</v>
      </c>
      <c r="M190" s="7" t="s">
        <v>470</v>
      </c>
    </row>
    <row r="191" spans="2:13" x14ac:dyDescent="0.3">
      <c r="B191" s="38" t="str">
        <f>CONCATENATE(RawElecCD[[#This Row],[Manufacturer]],RawElecCD[[#This Row],[Model]])</f>
        <v>MaytagMED7000XW</v>
      </c>
      <c r="C191" t="s">
        <v>96</v>
      </c>
      <c r="D191" t="s">
        <v>791</v>
      </c>
      <c r="E191" t="s">
        <v>900</v>
      </c>
      <c r="F191" s="43">
        <f>IF(OR(RawElecCD[[#This Row],[Volts]]=240,RawElecCD[[#This Row],[Volts]]=220,RawElecCD[[#This Row],[Volts]]="220/240V"),240,120)</f>
        <v>240</v>
      </c>
      <c r="G191" t="s">
        <v>403</v>
      </c>
      <c r="H191" t="str">
        <f>IF(RawElecCD[[#This Row],[Drum Cap]]&lt;4.4,"Compact","Standard")</f>
        <v>Standard</v>
      </c>
      <c r="I191" s="24">
        <v>7</v>
      </c>
      <c r="J191" s="23">
        <v>755.99</v>
      </c>
      <c r="K191" s="23" t="s">
        <v>915</v>
      </c>
      <c r="L191" t="s">
        <v>405</v>
      </c>
      <c r="M191" s="7" t="s">
        <v>792</v>
      </c>
    </row>
    <row r="192" spans="2:13" x14ac:dyDescent="0.3">
      <c r="B192" s="38" t="str">
        <f>CONCATENATE(RawElecCD[[#This Row],[Manufacturer]],RawElecCD[[#This Row],[Model]])</f>
        <v>WhirlpoolWED6620HW</v>
      </c>
      <c r="C192" t="s">
        <v>15</v>
      </c>
      <c r="D192" t="s">
        <v>154</v>
      </c>
      <c r="E192" t="s">
        <v>18</v>
      </c>
      <c r="F192" s="43">
        <f>IF(OR(RawElecCD[[#This Row],[Volts]]=240,RawElecCD[[#This Row],[Volts]]=220,RawElecCD[[#This Row],[Volts]]="220/240V"),240,120)</f>
        <v>240</v>
      </c>
      <c r="G192">
        <v>240</v>
      </c>
      <c r="H192" t="str">
        <f>IF(RawElecCD[[#This Row],[Drum Cap]]&lt;4.4,"Compact","Standard")</f>
        <v>Standard</v>
      </c>
      <c r="I192" s="22">
        <v>7.4</v>
      </c>
      <c r="J192" s="23">
        <v>699.99</v>
      </c>
      <c r="K192" s="23" t="s">
        <v>912</v>
      </c>
      <c r="L192" t="s">
        <v>53</v>
      </c>
      <c r="M192" s="7" t="s">
        <v>192</v>
      </c>
    </row>
    <row r="193" spans="2:13" x14ac:dyDescent="0.3">
      <c r="B193" s="38" t="str">
        <f>CONCATENATE(RawElecCD[[#This Row],[Manufacturer]],RawElecCD[[#This Row],[Model]])</f>
        <v>Kenmore66132</v>
      </c>
      <c r="C193" t="s">
        <v>527</v>
      </c>
      <c r="D193" t="s">
        <v>503</v>
      </c>
      <c r="E193" t="s">
        <v>900</v>
      </c>
      <c r="F193" s="43">
        <f>IF(OR(RawElecCD[[#This Row],[Volts]]=240,RawElecCD[[#This Row],[Volts]]=220,RawElecCD[[#This Row],[Volts]]="220/240V"),240,120)</f>
        <v>240</v>
      </c>
      <c r="G193" t="s">
        <v>403</v>
      </c>
      <c r="H193" t="str">
        <f>IF(RawElecCD[[#This Row],[Drum Cap]]&lt;4.4,"Compact","Standard")</f>
        <v>Standard</v>
      </c>
      <c r="I193" s="24">
        <v>7</v>
      </c>
      <c r="J193" s="23">
        <v>594.99</v>
      </c>
      <c r="K193" s="23" t="s">
        <v>915</v>
      </c>
      <c r="L193" t="s">
        <v>405</v>
      </c>
      <c r="M193" s="7" t="s">
        <v>444</v>
      </c>
    </row>
    <row r="194" spans="2:13" x14ac:dyDescent="0.3">
      <c r="B194" s="38" t="str">
        <f>CONCATENATE(RawElecCD[[#This Row],[Manufacturer]],RawElecCD[[#This Row],[Model]])</f>
        <v>SamsungDV45K6500EW</v>
      </c>
      <c r="C194" t="s">
        <v>14</v>
      </c>
      <c r="D194" t="s">
        <v>147</v>
      </c>
      <c r="E194" t="s">
        <v>18</v>
      </c>
      <c r="F194" s="43">
        <f>IF(OR(RawElecCD[[#This Row],[Volts]]=240,RawElecCD[[#This Row],[Volts]]=220,RawElecCD[[#This Row],[Volts]]="220/240V"),240,120)</f>
        <v>120</v>
      </c>
      <c r="G194">
        <v>120</v>
      </c>
      <c r="H194" t="str">
        <f>IF(RawElecCD[[#This Row],[Drum Cap]]&lt;4.4,"Compact","Standard")</f>
        <v>Standard</v>
      </c>
      <c r="I194" s="22">
        <v>7.5</v>
      </c>
      <c r="J194" s="23">
        <v>799.99</v>
      </c>
      <c r="K194" s="23" t="s">
        <v>912</v>
      </c>
      <c r="L194" t="s">
        <v>53</v>
      </c>
      <c r="M194" t="s">
        <v>191</v>
      </c>
    </row>
    <row r="195" spans="2:13" x14ac:dyDescent="0.3">
      <c r="B195" s="38" t="str">
        <f>CONCATENATE(RawElecCD[[#This Row],[Manufacturer]],RawElecCD[[#This Row],[Model]])</f>
        <v>MaytagMED7100DC</v>
      </c>
      <c r="C195" t="s">
        <v>96</v>
      </c>
      <c r="D195" t="s">
        <v>800</v>
      </c>
      <c r="E195" t="s">
        <v>18</v>
      </c>
      <c r="F195" s="43">
        <f>IF(OR(RawElecCD[[#This Row],[Volts]]=240,RawElecCD[[#This Row],[Volts]]=220,RawElecCD[[#This Row],[Volts]]="220/240V"),240,120)</f>
        <v>120</v>
      </c>
      <c r="G195" t="s">
        <v>404</v>
      </c>
      <c r="H195" t="str">
        <f>IF(RawElecCD[[#This Row],[Drum Cap]]&lt;4.4,"Compact","Standard")</f>
        <v>Compact</v>
      </c>
      <c r="I195" s="24">
        <v>3.8</v>
      </c>
      <c r="J195" s="23">
        <v>701.99</v>
      </c>
      <c r="K195" s="23" t="s">
        <v>912</v>
      </c>
      <c r="L195" t="s">
        <v>405</v>
      </c>
      <c r="M195" s="7" t="s">
        <v>801</v>
      </c>
    </row>
    <row r="196" spans="2:13" x14ac:dyDescent="0.3">
      <c r="B196" s="38" t="str">
        <f>CONCATENATE(RawElecCD[[#This Row],[Manufacturer]],RawElecCD[[#This Row],[Model]])</f>
        <v>GEGFD43ESSMWW</v>
      </c>
      <c r="C196" t="s">
        <v>92</v>
      </c>
      <c r="D196" t="s">
        <v>266</v>
      </c>
      <c r="E196" t="s">
        <v>18</v>
      </c>
      <c r="F196" s="43">
        <f>IF(OR(RawElecCD[[#This Row],[Volts]]=240,RawElecCD[[#This Row],[Volts]]=220,RawElecCD[[#This Row],[Volts]]="220/240V"),240,120)</f>
        <v>240</v>
      </c>
      <c r="G196" t="s">
        <v>403</v>
      </c>
      <c r="H196" t="str">
        <f>IF(RawElecCD[[#This Row],[Drum Cap]]&lt;4.4,"Compact","Standard")</f>
        <v>Standard</v>
      </c>
      <c r="I196" s="24">
        <v>7.5</v>
      </c>
      <c r="J196" s="23">
        <v>485.99</v>
      </c>
      <c r="K196" s="23" t="s">
        <v>915</v>
      </c>
      <c r="L196" t="s">
        <v>405</v>
      </c>
      <c r="M196" s="7" t="s">
        <v>447</v>
      </c>
    </row>
    <row r="197" spans="2:13" x14ac:dyDescent="0.3">
      <c r="B197" s="38" t="str">
        <f>CONCATENATE(RawElecCD[[#This Row],[Manufacturer]],RawElecCD[[#This Row],[Model]])</f>
        <v>Kenmore69132</v>
      </c>
      <c r="C197" t="s">
        <v>527</v>
      </c>
      <c r="D197" t="s">
        <v>510</v>
      </c>
      <c r="E197" t="s">
        <v>900</v>
      </c>
      <c r="F197" s="43">
        <f>IF(OR(RawElecCD[[#This Row],[Volts]]=240,RawElecCD[[#This Row],[Volts]]=220,RawElecCD[[#This Row],[Volts]]="220/240V"),240,120)</f>
        <v>240</v>
      </c>
      <c r="G197" t="s">
        <v>403</v>
      </c>
      <c r="H197" t="str">
        <f>IF(RawElecCD[[#This Row],[Drum Cap]]&lt;4.4,"Compact","Standard")</f>
        <v>Standard</v>
      </c>
      <c r="I197" s="24">
        <v>8.8000000000000007</v>
      </c>
      <c r="J197" s="23">
        <v>694.99</v>
      </c>
      <c r="K197" s="23" t="s">
        <v>912</v>
      </c>
      <c r="L197" t="s">
        <v>405</v>
      </c>
      <c r="M197" s="7" t="s">
        <v>455</v>
      </c>
    </row>
    <row r="198" spans="2:13" x14ac:dyDescent="0.3">
      <c r="B198" s="38" t="str">
        <f>CONCATENATE(RawElecCD[[#This Row],[Manufacturer]],RawElecCD[[#This Row],[Model]])</f>
        <v>Kenmore69133</v>
      </c>
      <c r="C198" t="s">
        <v>527</v>
      </c>
      <c r="D198" t="s">
        <v>484</v>
      </c>
      <c r="E198" t="s">
        <v>900</v>
      </c>
      <c r="F198" s="43">
        <f>IF(OR(RawElecCD[[#This Row],[Volts]]=240,RawElecCD[[#This Row],[Volts]]=220,RawElecCD[[#This Row],[Volts]]="220/240V"),240,120)</f>
        <v>240</v>
      </c>
      <c r="G198" t="s">
        <v>403</v>
      </c>
      <c r="H198" t="str">
        <f>IF(RawElecCD[[#This Row],[Drum Cap]]&lt;4.4,"Compact","Standard")</f>
        <v>Standard</v>
      </c>
      <c r="I198" s="24">
        <v>8.8000000000000007</v>
      </c>
      <c r="J198" s="23">
        <v>744.99</v>
      </c>
      <c r="K198" s="23" t="s">
        <v>912</v>
      </c>
      <c r="L198" t="s">
        <v>405</v>
      </c>
      <c r="M198" s="7" t="s">
        <v>414</v>
      </c>
    </row>
    <row r="199" spans="2:13" x14ac:dyDescent="0.3">
      <c r="B199" s="38" t="str">
        <f>CONCATENATE(RawElecCD[[#This Row],[Manufacturer]],RawElecCD[[#This Row],[Model]])</f>
        <v>WhirlpoolWED6620HW</v>
      </c>
      <c r="C199" t="s">
        <v>15</v>
      </c>
      <c r="D199" t="s">
        <v>154</v>
      </c>
      <c r="E199" t="s">
        <v>18</v>
      </c>
      <c r="F199" s="43">
        <f>IF(OR(RawElecCD[[#This Row],[Volts]]=240,RawElecCD[[#This Row],[Volts]]=220,RawElecCD[[#This Row],[Volts]]="220/240V"),240,120)</f>
        <v>240</v>
      </c>
      <c r="G199">
        <v>240</v>
      </c>
      <c r="H199" t="str">
        <f>IF(RawElecCD[[#This Row],[Drum Cap]]&lt;4.4,"Compact","Standard")</f>
        <v>Standard</v>
      </c>
      <c r="I199" s="24">
        <v>7.4</v>
      </c>
      <c r="J199" s="23">
        <v>539.99</v>
      </c>
      <c r="K199" s="23" t="s">
        <v>912</v>
      </c>
      <c r="L199" t="s">
        <v>405</v>
      </c>
      <c r="M199" s="7" t="s">
        <v>453</v>
      </c>
    </row>
    <row r="200" spans="2:13" x14ac:dyDescent="0.3">
      <c r="B200" s="38" t="str">
        <f>CONCATENATE(RawElecCD[[#This Row],[Manufacturer]],RawElecCD[[#This Row],[Model]])</f>
        <v>Kenmore69478</v>
      </c>
      <c r="C200" t="s">
        <v>527</v>
      </c>
      <c r="D200" t="s">
        <v>886</v>
      </c>
      <c r="E200" t="s">
        <v>900</v>
      </c>
      <c r="F200" s="43">
        <f>IF(OR(RawElecCD[[#This Row],[Volts]]=240,RawElecCD[[#This Row],[Volts]]=220,RawElecCD[[#This Row],[Volts]]="220/240V"),240,120)</f>
        <v>240</v>
      </c>
      <c r="G200" t="s">
        <v>403</v>
      </c>
      <c r="H200" t="str">
        <f>IF(RawElecCD[[#This Row],[Drum Cap]]&lt;4.4,"Compact","Standard")</f>
        <v>Standard</v>
      </c>
      <c r="I200" s="24">
        <v>7.4</v>
      </c>
      <c r="J200" s="23">
        <v>924.16</v>
      </c>
      <c r="K200" s="23" t="s">
        <v>915</v>
      </c>
      <c r="L200" t="s">
        <v>405</v>
      </c>
      <c r="M200" s="7" t="s">
        <v>887</v>
      </c>
    </row>
    <row r="201" spans="2:13" x14ac:dyDescent="0.3">
      <c r="B201" s="38" t="str">
        <f>CONCATENATE(RawElecCD[[#This Row],[Manufacturer]],RawElecCD[[#This Row],[Model]])</f>
        <v>Kenmore81072</v>
      </c>
      <c r="C201" t="s">
        <v>527</v>
      </c>
      <c r="D201" t="s">
        <v>622</v>
      </c>
      <c r="E201" t="s">
        <v>900</v>
      </c>
      <c r="F201" s="43">
        <f>IF(OR(RawElecCD[[#This Row],[Volts]]=240,RawElecCD[[#This Row],[Volts]]=220,RawElecCD[[#This Row],[Volts]]="220/240V"),240,120)</f>
        <v>240</v>
      </c>
      <c r="G201" t="s">
        <v>403</v>
      </c>
      <c r="H201" t="str">
        <f>IF(RawElecCD[[#This Row],[Drum Cap]]&lt;4.4,"Compact","Standard")</f>
        <v>Standard</v>
      </c>
      <c r="I201" s="24">
        <v>9</v>
      </c>
      <c r="J201" s="23">
        <v>816.75</v>
      </c>
      <c r="K201" s="23" t="s">
        <v>915</v>
      </c>
      <c r="L201" t="s">
        <v>405</v>
      </c>
      <c r="M201" s="7" t="s">
        <v>623</v>
      </c>
    </row>
    <row r="202" spans="2:13" x14ac:dyDescent="0.3">
      <c r="B202" s="38" t="str">
        <f>CONCATENATE(RawElecCD[[#This Row],[Manufacturer]],RawElecCD[[#This Row],[Model]])</f>
        <v>WhirlpoolWED7000DW</v>
      </c>
      <c r="C202" t="s">
        <v>15</v>
      </c>
      <c r="D202" t="s">
        <v>238</v>
      </c>
      <c r="E202" t="s">
        <v>18</v>
      </c>
      <c r="F202" s="43">
        <f>IF(OR(RawElecCD[[#This Row],[Volts]]=240,RawElecCD[[#This Row],[Volts]]=220,RawElecCD[[#This Row],[Volts]]="220/240V"),240,120)</f>
        <v>240</v>
      </c>
      <c r="G202">
        <v>240</v>
      </c>
      <c r="H202" t="str">
        <f>IF(RawElecCD[[#This Row],[Drum Cap]]&lt;4.4,"Compact","Standard")</f>
        <v>Standard</v>
      </c>
      <c r="I202" s="22">
        <v>7</v>
      </c>
      <c r="J202" s="21">
        <v>719.1</v>
      </c>
      <c r="K202" s="23" t="s">
        <v>915</v>
      </c>
      <c r="L202" t="s">
        <v>49</v>
      </c>
      <c r="M202" t="s">
        <v>329</v>
      </c>
    </row>
    <row r="203" spans="2:13" x14ac:dyDescent="0.3">
      <c r="B203" s="38" t="str">
        <f>CONCATENATE(RawElecCD[[#This Row],[Manufacturer]],RawElecCD[[#This Row],[Model]])</f>
        <v>WhirlpoolWED7000DW</v>
      </c>
      <c r="C203" t="s">
        <v>15</v>
      </c>
      <c r="D203" t="s">
        <v>238</v>
      </c>
      <c r="E203" t="s">
        <v>18</v>
      </c>
      <c r="F203" s="43">
        <f>IF(OR(RawElecCD[[#This Row],[Volts]]=240,RawElecCD[[#This Row],[Volts]]=220,RawElecCD[[#This Row],[Volts]]="220/240V"),240,120)</f>
        <v>240</v>
      </c>
      <c r="G203" t="s">
        <v>403</v>
      </c>
      <c r="H203" t="str">
        <f>IF(RawElecCD[[#This Row],[Drum Cap]]&lt;4.4,"Compact","Standard")</f>
        <v>Standard</v>
      </c>
      <c r="I203" s="24">
        <v>7</v>
      </c>
      <c r="J203" s="23">
        <v>485.99</v>
      </c>
      <c r="K203" s="23" t="s">
        <v>915</v>
      </c>
      <c r="L203" t="s">
        <v>405</v>
      </c>
      <c r="M203" s="7" t="s">
        <v>424</v>
      </c>
    </row>
    <row r="204" spans="2:13" x14ac:dyDescent="0.3">
      <c r="B204" s="38" t="str">
        <f>CONCATENATE(RawElecCD[[#This Row],[Manufacturer]],RawElecCD[[#This Row],[Model]])</f>
        <v>Kenmore81073</v>
      </c>
      <c r="C204" t="s">
        <v>527</v>
      </c>
      <c r="D204" t="s">
        <v>572</v>
      </c>
      <c r="E204" t="s">
        <v>900</v>
      </c>
      <c r="F204" s="43">
        <f>IF(OR(RawElecCD[[#This Row],[Volts]]=240,RawElecCD[[#This Row],[Volts]]=220,RawElecCD[[#This Row],[Volts]]="220/240V"),240,120)</f>
        <v>240</v>
      </c>
      <c r="G204" t="s">
        <v>403</v>
      </c>
      <c r="H204" t="str">
        <f>IF(RawElecCD[[#This Row],[Drum Cap]]&lt;4.4,"Compact","Standard")</f>
        <v>Standard</v>
      </c>
      <c r="I204" s="24">
        <v>9</v>
      </c>
      <c r="J204" s="23">
        <v>866.25</v>
      </c>
      <c r="K204" s="23" t="s">
        <v>915</v>
      </c>
      <c r="L204" t="s">
        <v>405</v>
      </c>
      <c r="M204" s="7" t="s">
        <v>573</v>
      </c>
    </row>
    <row r="205" spans="2:13" x14ac:dyDescent="0.3">
      <c r="B205" s="38" t="str">
        <f>CONCATENATE(RawElecCD[[#This Row],[Manufacturer]],RawElecCD[[#This Row],[Model]])</f>
        <v>LGDLEX3900B</v>
      </c>
      <c r="C205" t="s">
        <v>95</v>
      </c>
      <c r="D205" t="s">
        <v>158</v>
      </c>
      <c r="E205" t="s">
        <v>18</v>
      </c>
      <c r="F205" s="43">
        <f>IF(OR(RawElecCD[[#This Row],[Volts]]=240,RawElecCD[[#This Row],[Volts]]=220,RawElecCD[[#This Row],[Volts]]="220/240V"),240,120)</f>
        <v>240</v>
      </c>
      <c r="G205">
        <v>240</v>
      </c>
      <c r="H205" t="str">
        <f>IF(RawElecCD[[#This Row],[Drum Cap]]&lt;4.4,"Compact","Standard")</f>
        <v>Standard</v>
      </c>
      <c r="I205" s="24">
        <v>7.4</v>
      </c>
      <c r="J205" s="23">
        <v>647.99</v>
      </c>
      <c r="K205" s="23" t="s">
        <v>912</v>
      </c>
      <c r="L205" t="s">
        <v>405</v>
      </c>
      <c r="M205" s="7" t="s">
        <v>437</v>
      </c>
    </row>
    <row r="206" spans="2:13" x14ac:dyDescent="0.3">
      <c r="B206" s="38" t="str">
        <f>CONCATENATE(RawElecCD[[#This Row],[Manufacturer]],RawElecCD[[#This Row],[Model]])</f>
        <v>GEDCVH480EKWW</v>
      </c>
      <c r="C206" t="s">
        <v>92</v>
      </c>
      <c r="D206" t="s">
        <v>275</v>
      </c>
      <c r="E206" t="s">
        <v>18</v>
      </c>
      <c r="F206" s="43">
        <f>IF(OR(RawElecCD[[#This Row],[Volts]]=240,RawElecCD[[#This Row],[Volts]]=220,RawElecCD[[#This Row],[Volts]]="220/240V"),240,120)</f>
        <v>240</v>
      </c>
      <c r="G206" t="s">
        <v>403</v>
      </c>
      <c r="H206" t="str">
        <f>IF(RawElecCD[[#This Row],[Drum Cap]]&lt;4.4,"Compact","Standard")</f>
        <v>Compact</v>
      </c>
      <c r="I206" s="24">
        <v>4</v>
      </c>
      <c r="J206" s="23">
        <v>593.99</v>
      </c>
      <c r="K206" s="23" t="s">
        <v>915</v>
      </c>
      <c r="L206" t="s">
        <v>405</v>
      </c>
      <c r="M206" s="7" t="s">
        <v>457</v>
      </c>
    </row>
    <row r="207" spans="2:13" x14ac:dyDescent="0.3">
      <c r="B207" s="38" t="str">
        <f>CONCATENATE(RawElecCD[[#This Row],[Manufacturer]],RawElecCD[[#This Row],[Model]])</f>
        <v>WhirlpoolWED7300DW</v>
      </c>
      <c r="C207" t="s">
        <v>15</v>
      </c>
      <c r="D207" t="s">
        <v>747</v>
      </c>
      <c r="E207" t="s">
        <v>18</v>
      </c>
      <c r="F207" s="43">
        <f>IF(OR(RawElecCD[[#This Row],[Volts]]=240,RawElecCD[[#This Row],[Volts]]=220,RawElecCD[[#This Row],[Volts]]="220/240V"),240,120)</f>
        <v>240</v>
      </c>
      <c r="G207" t="s">
        <v>403</v>
      </c>
      <c r="H207" t="str">
        <f>IF(RawElecCD[[#This Row],[Drum Cap]]&lt;4.4,"Compact","Standard")</f>
        <v>Standard</v>
      </c>
      <c r="I207" s="24">
        <v>7.3</v>
      </c>
      <c r="J207" s="23">
        <v>512.99</v>
      </c>
      <c r="K207" s="23" t="s">
        <v>915</v>
      </c>
      <c r="L207" t="s">
        <v>405</v>
      </c>
      <c r="M207" s="7" t="s">
        <v>748</v>
      </c>
    </row>
    <row r="208" spans="2:13" x14ac:dyDescent="0.3">
      <c r="B208" s="38" t="str">
        <f>CONCATENATE(RawElecCD[[#This Row],[Manufacturer]],RawElecCD[[#This Row],[Model]])</f>
        <v>Kenmore81100</v>
      </c>
      <c r="C208" t="s">
        <v>527</v>
      </c>
      <c r="D208" t="s">
        <v>677</v>
      </c>
      <c r="E208" t="s">
        <v>900</v>
      </c>
      <c r="F208" s="43">
        <f>IF(OR(RawElecCD[[#This Row],[Volts]]=240,RawElecCD[[#This Row],[Volts]]=220,RawElecCD[[#This Row],[Volts]]="220/240V"),240,120)</f>
        <v>240</v>
      </c>
      <c r="G208" t="s">
        <v>403</v>
      </c>
      <c r="H208" t="str">
        <f>IF(RawElecCD[[#This Row],[Drum Cap]]&lt;4.4,"Compact","Standard")</f>
        <v>Standard</v>
      </c>
      <c r="I208" s="24">
        <v>7.4</v>
      </c>
      <c r="J208" s="23">
        <v>841.5</v>
      </c>
      <c r="K208" s="23" t="s">
        <v>915</v>
      </c>
      <c r="L208" t="s">
        <v>405</v>
      </c>
      <c r="M208" s="7" t="s">
        <v>678</v>
      </c>
    </row>
    <row r="209" spans="2:13" x14ac:dyDescent="0.3">
      <c r="B209" s="38" t="str">
        <f>CONCATENATE(RawElecCD[[#This Row],[Manufacturer]],RawElecCD[[#This Row],[Model]])</f>
        <v>WhirlpoolWED7500GC</v>
      </c>
      <c r="C209" t="s">
        <v>15</v>
      </c>
      <c r="D209" t="s">
        <v>151</v>
      </c>
      <c r="E209" t="s">
        <v>18</v>
      </c>
      <c r="F209" s="43">
        <f>IF(OR(RawElecCD[[#This Row],[Volts]]=240,RawElecCD[[#This Row],[Volts]]=220,RawElecCD[[#This Row],[Volts]]="220/240V"),240,120)</f>
        <v>240</v>
      </c>
      <c r="G209">
        <v>240</v>
      </c>
      <c r="H209" t="str">
        <f>IF(RawElecCD[[#This Row],[Drum Cap]]&lt;4.4,"Compact","Standard")</f>
        <v>Standard</v>
      </c>
      <c r="I209" s="22">
        <v>7.4</v>
      </c>
      <c r="J209" s="21">
        <v>627.29999999999995</v>
      </c>
      <c r="K209" s="23" t="s">
        <v>915</v>
      </c>
      <c r="L209" t="s">
        <v>49</v>
      </c>
      <c r="M209" t="s">
        <v>346</v>
      </c>
    </row>
    <row r="210" spans="2:13" x14ac:dyDescent="0.3">
      <c r="B210" s="38" t="str">
        <f>CONCATENATE(RawElecCD[[#This Row],[Manufacturer]],RawElecCD[[#This Row],[Model]])</f>
        <v>Kenmore81102</v>
      </c>
      <c r="C210" t="s">
        <v>527</v>
      </c>
      <c r="D210" t="s">
        <v>883</v>
      </c>
      <c r="E210" t="s">
        <v>900</v>
      </c>
      <c r="F210" s="43">
        <f>IF(OR(RawElecCD[[#This Row],[Volts]]=240,RawElecCD[[#This Row],[Volts]]=220,RawElecCD[[#This Row],[Volts]]="220/240V"),240,120)</f>
        <v>240</v>
      </c>
      <c r="G210" t="s">
        <v>403</v>
      </c>
      <c r="H210" t="str">
        <f>IF(RawElecCD[[#This Row],[Drum Cap]]&lt;4.4,"Compact","Standard")</f>
        <v>Standard</v>
      </c>
      <c r="I210" s="24">
        <v>7.4</v>
      </c>
      <c r="J210" s="23">
        <v>792</v>
      </c>
      <c r="K210" s="23" t="s">
        <v>915</v>
      </c>
      <c r="L210" t="s">
        <v>405</v>
      </c>
      <c r="M210" s="7" t="s">
        <v>884</v>
      </c>
    </row>
    <row r="211" spans="2:13" x14ac:dyDescent="0.3">
      <c r="B211" s="38" t="str">
        <f>CONCATENATE(RawElecCD[[#This Row],[Manufacturer]],RawElecCD[[#This Row],[Model]])</f>
        <v>WhirlpoolWED7500GC</v>
      </c>
      <c r="C211" t="s">
        <v>15</v>
      </c>
      <c r="D211" t="s">
        <v>151</v>
      </c>
      <c r="E211" t="s">
        <v>18</v>
      </c>
      <c r="F211" s="43">
        <f>IF(OR(RawElecCD[[#This Row],[Volts]]=240,RawElecCD[[#This Row],[Volts]]=220,RawElecCD[[#This Row],[Volts]]="220/240V"),240,120)</f>
        <v>240</v>
      </c>
      <c r="G211" t="s">
        <v>403</v>
      </c>
      <c r="H211" t="str">
        <f>IF(RawElecCD[[#This Row],[Drum Cap]]&lt;4.4,"Compact","Standard")</f>
        <v>Standard</v>
      </c>
      <c r="I211" s="24">
        <v>7.5</v>
      </c>
      <c r="J211" s="23">
        <v>539.99</v>
      </c>
      <c r="K211" s="23" t="s">
        <v>915</v>
      </c>
      <c r="L211" t="s">
        <v>405</v>
      </c>
      <c r="M211" s="7" t="s">
        <v>885</v>
      </c>
    </row>
    <row r="212" spans="2:13" x14ac:dyDescent="0.3">
      <c r="B212" s="38" t="str">
        <f>CONCATENATE(RawElecCD[[#This Row],[Manufacturer]],RawElecCD[[#This Row],[Model]])</f>
        <v>LGDLEX3900W</v>
      </c>
      <c r="C212" t="s">
        <v>95</v>
      </c>
      <c r="D212" t="s">
        <v>182</v>
      </c>
      <c r="E212" t="s">
        <v>18</v>
      </c>
      <c r="F212" s="43">
        <f>IF(OR(RawElecCD[[#This Row],[Volts]]=240,RawElecCD[[#This Row],[Volts]]=220,RawElecCD[[#This Row],[Volts]]="220/240V"),240,120)</f>
        <v>240</v>
      </c>
      <c r="G212">
        <v>240</v>
      </c>
      <c r="H212" t="str">
        <f>IF(RawElecCD[[#This Row],[Drum Cap]]&lt;4.4,"Compact","Standard")</f>
        <v>Standard</v>
      </c>
      <c r="I212" s="22">
        <v>7.4</v>
      </c>
      <c r="J212" s="23">
        <v>849.99</v>
      </c>
      <c r="K212" s="23" t="s">
        <v>912</v>
      </c>
      <c r="L212" t="s">
        <v>53</v>
      </c>
      <c r="M212" t="s">
        <v>203</v>
      </c>
    </row>
    <row r="213" spans="2:13" x14ac:dyDescent="0.3">
      <c r="B213" s="38" t="str">
        <f>CONCATENATE(RawElecCD[[#This Row],[Manufacturer]],RawElecCD[[#This Row],[Model]])</f>
        <v>Kenmore61632</v>
      </c>
      <c r="C213" t="s">
        <v>527</v>
      </c>
      <c r="D213" t="s">
        <v>515</v>
      </c>
      <c r="E213" t="s">
        <v>900</v>
      </c>
      <c r="F213" s="43">
        <f>IF(OR(RawElecCD[[#This Row],[Volts]]=240,RawElecCD[[#This Row],[Volts]]=220,RawElecCD[[#This Row],[Volts]]="220/240V"),240,120)</f>
        <v>240</v>
      </c>
      <c r="G213" t="s">
        <v>403</v>
      </c>
      <c r="H213" t="str">
        <f>IF(RawElecCD[[#This Row],[Drum Cap]]&lt;4.4,"Compact","Standard")</f>
        <v>Standard</v>
      </c>
      <c r="I213" s="24">
        <v>9.1999999999999993</v>
      </c>
      <c r="J213" s="23">
        <v>1094.99</v>
      </c>
      <c r="K213" s="23" t="s">
        <v>912</v>
      </c>
      <c r="L213" t="s">
        <v>405</v>
      </c>
      <c r="M213" s="7" t="s">
        <v>464</v>
      </c>
    </row>
    <row r="214" spans="2:13" x14ac:dyDescent="0.3">
      <c r="B214" s="38" t="str">
        <f>CONCATENATE(RawElecCD[[#This Row],[Manufacturer]],RawElecCD[[#This Row],[Model]])</f>
        <v>Kenmore81122</v>
      </c>
      <c r="C214" t="s">
        <v>527</v>
      </c>
      <c r="D214" t="s">
        <v>519</v>
      </c>
      <c r="E214" t="s">
        <v>900</v>
      </c>
      <c r="F214" s="43">
        <f>IF(OR(RawElecCD[[#This Row],[Volts]]=240,RawElecCD[[#This Row],[Volts]]=220,RawElecCD[[#This Row],[Volts]]="220/240V"),240,120)</f>
        <v>240</v>
      </c>
      <c r="G214" t="s">
        <v>403</v>
      </c>
      <c r="H214" t="str">
        <f>IF(RawElecCD[[#This Row],[Drum Cap]]&lt;4.4,"Compact","Standard")</f>
        <v>Standard</v>
      </c>
      <c r="I214" s="24">
        <v>7</v>
      </c>
      <c r="J214" s="23">
        <v>445.5</v>
      </c>
      <c r="K214" s="23" t="s">
        <v>915</v>
      </c>
      <c r="L214" t="s">
        <v>405</v>
      </c>
      <c r="M214" s="7" t="s">
        <v>469</v>
      </c>
    </row>
    <row r="215" spans="2:13" x14ac:dyDescent="0.3">
      <c r="B215" s="38" t="str">
        <f>CONCATENATE(RawElecCD[[#This Row],[Manufacturer]],RawElecCD[[#This Row],[Model]])</f>
        <v>GEGFD45ESSKWW</v>
      </c>
      <c r="C215" t="s">
        <v>92</v>
      </c>
      <c r="D215" t="s">
        <v>517</v>
      </c>
      <c r="E215" t="s">
        <v>18</v>
      </c>
      <c r="F215" s="43">
        <f>IF(OR(RawElecCD[[#This Row],[Volts]]=240,RawElecCD[[#This Row],[Volts]]=220,RawElecCD[[#This Row],[Volts]]="220/240V"),240,120)</f>
        <v>240</v>
      </c>
      <c r="G215">
        <v>240</v>
      </c>
      <c r="H215" t="str">
        <f>IF(RawElecCD[[#This Row],[Drum Cap]]&lt;4.4,"Compact","Standard")</f>
        <v>Standard</v>
      </c>
      <c r="I215" s="24">
        <v>7.5</v>
      </c>
      <c r="J215" s="23">
        <v>485.96</v>
      </c>
      <c r="K215" s="23" t="s">
        <v>915</v>
      </c>
      <c r="L215" t="s">
        <v>405</v>
      </c>
      <c r="M215" s="7" t="s">
        <v>466</v>
      </c>
    </row>
    <row r="216" spans="2:13" x14ac:dyDescent="0.3">
      <c r="B216" s="38" t="str">
        <f>CONCATENATE(RawElecCD[[#This Row],[Manufacturer]],RawElecCD[[#This Row],[Model]])</f>
        <v>Kenmore61553</v>
      </c>
      <c r="C216" t="s">
        <v>527</v>
      </c>
      <c r="D216" t="s">
        <v>518</v>
      </c>
      <c r="E216" t="s">
        <v>900</v>
      </c>
      <c r="F216" s="43">
        <f>IF(OR(RawElecCD[[#This Row],[Volts]]=240,RawElecCD[[#This Row],[Volts]]=220,RawElecCD[[#This Row],[Volts]]="220/240V"),240,120)</f>
        <v>240</v>
      </c>
      <c r="G216" t="s">
        <v>403</v>
      </c>
      <c r="H216" t="str">
        <f>IF(RawElecCD[[#This Row],[Drum Cap]]&lt;4.4,"Compact","Standard")</f>
        <v>Standard</v>
      </c>
      <c r="I216" s="24">
        <v>7.3</v>
      </c>
      <c r="J216" s="23">
        <v>732.59</v>
      </c>
      <c r="K216" s="23" t="s">
        <v>912</v>
      </c>
      <c r="L216" t="s">
        <v>405</v>
      </c>
      <c r="M216" s="7" t="s">
        <v>467</v>
      </c>
    </row>
    <row r="217" spans="2:13" x14ac:dyDescent="0.3">
      <c r="B217" s="38" t="str">
        <f>CONCATENATE(RawElecCD[[#This Row],[Manufacturer]],RawElecCD[[#This Row],[Model]])</f>
        <v>AmanaNED4655EW</v>
      </c>
      <c r="C217" t="s">
        <v>93</v>
      </c>
      <c r="D217" t="s">
        <v>148</v>
      </c>
      <c r="E217" t="s">
        <v>18</v>
      </c>
      <c r="F217" s="43">
        <f>IF(OR(RawElecCD[[#This Row],[Volts]]=240,RawElecCD[[#This Row],[Volts]]=220,RawElecCD[[#This Row],[Volts]]="220/240V"),240,120)</f>
        <v>240</v>
      </c>
      <c r="G217" t="s">
        <v>403</v>
      </c>
      <c r="H217" t="str">
        <f>IF(RawElecCD[[#This Row],[Drum Cap]]&lt;4.4,"Compact","Standard")</f>
        <v>Standard</v>
      </c>
      <c r="I217" s="24">
        <v>6.5</v>
      </c>
      <c r="J217" s="23">
        <v>323.99</v>
      </c>
      <c r="K217" s="23" t="s">
        <v>915</v>
      </c>
      <c r="L217" t="s">
        <v>405</v>
      </c>
      <c r="M217" s="7" t="s">
        <v>468</v>
      </c>
    </row>
    <row r="218" spans="2:13" x14ac:dyDescent="0.3">
      <c r="B218" s="38" t="str">
        <f>CONCATENATE(RawElecCD[[#This Row],[Manufacturer]],RawElecCD[[#This Row],[Model]])</f>
        <v>Kenmore81182</v>
      </c>
      <c r="C218" t="s">
        <v>527</v>
      </c>
      <c r="D218" t="s">
        <v>513</v>
      </c>
      <c r="E218" t="s">
        <v>900</v>
      </c>
      <c r="F218" s="43">
        <f>IF(OR(RawElecCD[[#This Row],[Volts]]=240,RawElecCD[[#This Row],[Volts]]=220,RawElecCD[[#This Row],[Volts]]="220/240V"),240,120)</f>
        <v>240</v>
      </c>
      <c r="G218" t="s">
        <v>403</v>
      </c>
      <c r="H218" t="str">
        <f>IF(RawElecCD[[#This Row],[Drum Cap]]&lt;4.4,"Compact","Standard")</f>
        <v>Standard</v>
      </c>
      <c r="I218" s="24">
        <v>7.4</v>
      </c>
      <c r="J218" s="23">
        <v>524.69000000000005</v>
      </c>
      <c r="K218" s="23" t="s">
        <v>915</v>
      </c>
      <c r="L218" t="s">
        <v>405</v>
      </c>
      <c r="M218" s="7" t="s">
        <v>461</v>
      </c>
    </row>
    <row r="219" spans="2:13" x14ac:dyDescent="0.3">
      <c r="B219" s="38" t="str">
        <f>CONCATENATE(RawElecCD[[#This Row],[Manufacturer]],RawElecCD[[#This Row],[Model]])</f>
        <v>Kenmore81283</v>
      </c>
      <c r="C219" t="s">
        <v>527</v>
      </c>
      <c r="D219" t="s">
        <v>562</v>
      </c>
      <c r="E219" t="s">
        <v>900</v>
      </c>
      <c r="F219" s="43">
        <f>IF(OR(RawElecCD[[#This Row],[Volts]]=240,RawElecCD[[#This Row],[Volts]]=220,RawElecCD[[#This Row],[Volts]]="220/240V"),240,120)</f>
        <v>240</v>
      </c>
      <c r="G219" t="s">
        <v>403</v>
      </c>
      <c r="H219" t="str">
        <f>IF(RawElecCD[[#This Row],[Drum Cap]]&lt;4.4,"Compact","Standard")</f>
        <v>Standard</v>
      </c>
      <c r="I219" s="24">
        <v>7.3</v>
      </c>
      <c r="J219" s="23">
        <v>589.04999999999995</v>
      </c>
      <c r="K219" s="23" t="s">
        <v>915</v>
      </c>
      <c r="L219" t="s">
        <v>405</v>
      </c>
      <c r="M219" s="7" t="s">
        <v>563</v>
      </c>
    </row>
    <row r="220" spans="2:13" x14ac:dyDescent="0.3">
      <c r="B220" s="38" t="str">
        <f>CONCATENATE(RawElecCD[[#This Row],[Manufacturer]],RawElecCD[[#This Row],[Model]])</f>
        <v>WhirlpoolWED7500GW</v>
      </c>
      <c r="C220" t="s">
        <v>15</v>
      </c>
      <c r="D220" t="s">
        <v>163</v>
      </c>
      <c r="E220" t="s">
        <v>18</v>
      </c>
      <c r="F220" s="43">
        <f>IF(OR(RawElecCD[[#This Row],[Volts]]=240,RawElecCD[[#This Row],[Volts]]=220,RawElecCD[[#This Row],[Volts]]="220/240V"),240,120)</f>
        <v>240</v>
      </c>
      <c r="G220" t="s">
        <v>403</v>
      </c>
      <c r="H220" t="str">
        <f>IF(RawElecCD[[#This Row],[Drum Cap]]&lt;4.4,"Compact","Standard")</f>
        <v>Standard</v>
      </c>
      <c r="I220" s="24">
        <v>7.4</v>
      </c>
      <c r="J220" s="23">
        <v>519.29999999999995</v>
      </c>
      <c r="K220" s="23" t="s">
        <v>915</v>
      </c>
      <c r="L220" t="s">
        <v>405</v>
      </c>
      <c r="M220" s="7" t="s">
        <v>458</v>
      </c>
    </row>
    <row r="221" spans="2:13" x14ac:dyDescent="0.3">
      <c r="B221" s="38" t="str">
        <f>CONCATENATE(RawElecCD[[#This Row],[Manufacturer]],RawElecCD[[#This Row],[Model]])</f>
        <v>Kenmore81362</v>
      </c>
      <c r="C221" t="s">
        <v>527</v>
      </c>
      <c r="D221" t="s">
        <v>509</v>
      </c>
      <c r="E221" t="s">
        <v>900</v>
      </c>
      <c r="F221" s="43">
        <f>IF(OR(RawElecCD[[#This Row],[Volts]]=240,RawElecCD[[#This Row],[Volts]]=220,RawElecCD[[#This Row],[Volts]]="220/240V"),240,120)</f>
        <v>240</v>
      </c>
      <c r="G221" t="s">
        <v>403</v>
      </c>
      <c r="H221" t="str">
        <f>IF(RawElecCD[[#This Row],[Drum Cap]]&lt;4.4,"Compact","Standard")</f>
        <v>Standard</v>
      </c>
      <c r="I221" s="24">
        <v>7.4</v>
      </c>
      <c r="J221" s="23">
        <v>524.70000000000005</v>
      </c>
      <c r="K221" s="23" t="s">
        <v>912</v>
      </c>
      <c r="L221" t="s">
        <v>405</v>
      </c>
      <c r="M221" s="7" t="s">
        <v>452</v>
      </c>
    </row>
    <row r="222" spans="2:13" x14ac:dyDescent="0.3">
      <c r="B222" s="38" t="str">
        <f>CONCATENATE(RawElecCD[[#This Row],[Manufacturer]],RawElecCD[[#This Row],[Model]])</f>
        <v>GEGTD42EASJWW</v>
      </c>
      <c r="C222" t="s">
        <v>92</v>
      </c>
      <c r="D222" t="s">
        <v>162</v>
      </c>
      <c r="E222" t="s">
        <v>18</v>
      </c>
      <c r="F222" s="43">
        <f>IF(OR(RawElecCD[[#This Row],[Volts]]=240,RawElecCD[[#This Row],[Volts]]=220,RawElecCD[[#This Row],[Volts]]="220/240V"),240,120)</f>
        <v>240</v>
      </c>
      <c r="G222" t="s">
        <v>403</v>
      </c>
      <c r="H222" t="str">
        <f>IF(RawElecCD[[#This Row],[Drum Cap]]&lt;4.4,"Compact","Standard")</f>
        <v>Standard</v>
      </c>
      <c r="I222" s="24">
        <v>7.2</v>
      </c>
      <c r="J222" s="23">
        <v>493.48</v>
      </c>
      <c r="K222" s="23" t="s">
        <v>915</v>
      </c>
      <c r="L222" t="s">
        <v>405</v>
      </c>
      <c r="M222" s="7" t="s">
        <v>473</v>
      </c>
    </row>
    <row r="223" spans="2:13" x14ac:dyDescent="0.3">
      <c r="B223" s="38" t="str">
        <f>CONCATENATE(RawElecCD[[#This Row],[Manufacturer]],RawElecCD[[#This Row],[Model]])</f>
        <v>SamsungDV45K6500EW/A3</v>
      </c>
      <c r="C223" t="s">
        <v>14</v>
      </c>
      <c r="D223" t="s">
        <v>649</v>
      </c>
      <c r="E223" t="s">
        <v>18</v>
      </c>
      <c r="F223" s="43">
        <f>IF(OR(RawElecCD[[#This Row],[Volts]]=240,RawElecCD[[#This Row],[Volts]]=220,RawElecCD[[#This Row],[Volts]]="220/240V"),240,120)</f>
        <v>240</v>
      </c>
      <c r="G223" t="s">
        <v>403</v>
      </c>
      <c r="H223" t="str">
        <f>IF(RawElecCD[[#This Row],[Drum Cap]]&lt;4.4,"Compact","Standard")</f>
        <v>Standard</v>
      </c>
      <c r="I223" s="24">
        <v>7.5</v>
      </c>
      <c r="J223" s="23">
        <v>701.99</v>
      </c>
      <c r="K223" s="23" t="s">
        <v>912</v>
      </c>
      <c r="L223" t="s">
        <v>405</v>
      </c>
      <c r="M223" s="7" t="s">
        <v>650</v>
      </c>
    </row>
    <row r="224" spans="2:13" x14ac:dyDescent="0.3">
      <c r="B224" s="38" t="str">
        <f>CONCATENATE(RawElecCD[[#This Row],[Manufacturer]],RawElecCD[[#This Row],[Model]])</f>
        <v>SamsungDV45K7600EW/A3</v>
      </c>
      <c r="C224" t="s">
        <v>14</v>
      </c>
      <c r="D224" t="s">
        <v>645</v>
      </c>
      <c r="E224" t="s">
        <v>18</v>
      </c>
      <c r="F224" s="43">
        <f>IF(OR(RawElecCD[[#This Row],[Volts]]=240,RawElecCD[[#This Row],[Volts]]=220,RawElecCD[[#This Row],[Volts]]="220/240V"),240,120)</f>
        <v>240</v>
      </c>
      <c r="G224" t="s">
        <v>403</v>
      </c>
      <c r="H224" t="str">
        <f>IF(RawElecCD[[#This Row],[Drum Cap]]&lt;4.4,"Compact","Standard")</f>
        <v>Standard</v>
      </c>
      <c r="I224" s="24">
        <v>7.4</v>
      </c>
      <c r="J224" s="23">
        <v>485.99</v>
      </c>
      <c r="K224" s="23" t="s">
        <v>912</v>
      </c>
      <c r="L224" t="s">
        <v>405</v>
      </c>
      <c r="M224" s="7" t="s">
        <v>646</v>
      </c>
    </row>
    <row r="225" spans="2:13" x14ac:dyDescent="0.3">
      <c r="B225" s="38" t="str">
        <f>CONCATENATE(RawElecCD[[#This Row],[Manufacturer]],RawElecCD[[#This Row],[Model]])</f>
        <v>WhirlpoolWED7500VW</v>
      </c>
      <c r="C225" t="s">
        <v>15</v>
      </c>
      <c r="D225" t="s">
        <v>666</v>
      </c>
      <c r="E225" t="s">
        <v>18</v>
      </c>
      <c r="F225" s="43">
        <f>IF(OR(RawElecCD[[#This Row],[Volts]]=240,RawElecCD[[#This Row],[Volts]]=220,RawElecCD[[#This Row],[Volts]]="220/240V"),240,120)</f>
        <v>240</v>
      </c>
      <c r="G225" t="s">
        <v>403</v>
      </c>
      <c r="H225" t="str">
        <f>IF(RawElecCD[[#This Row],[Drum Cap]]&lt;4.4,"Compact","Standard")</f>
        <v>Standard</v>
      </c>
      <c r="I225" s="24">
        <v>8.3000000000000007</v>
      </c>
      <c r="J225" s="23">
        <v>431.99</v>
      </c>
      <c r="K225" s="23" t="s">
        <v>915</v>
      </c>
      <c r="L225" t="s">
        <v>405</v>
      </c>
      <c r="M225" s="7" t="s">
        <v>667</v>
      </c>
    </row>
    <row r="226" spans="2:13" x14ac:dyDescent="0.3">
      <c r="B226" s="38" t="str">
        <f>CONCATENATE(RawElecCD[[#This Row],[Manufacturer]],RawElecCD[[#This Row],[Model]])</f>
        <v>Kenmore81382</v>
      </c>
      <c r="C226" t="s">
        <v>527</v>
      </c>
      <c r="D226" t="s">
        <v>512</v>
      </c>
      <c r="E226" t="s">
        <v>900</v>
      </c>
      <c r="F226" s="43">
        <f>IF(OR(RawElecCD[[#This Row],[Volts]]=240,RawElecCD[[#This Row],[Volts]]=220,RawElecCD[[#This Row],[Volts]]="220/240V"),240,120)</f>
        <v>240</v>
      </c>
      <c r="G226" t="s">
        <v>403</v>
      </c>
      <c r="H226" t="str">
        <f>IF(RawElecCD[[#This Row],[Drum Cap]]&lt;4.4,"Compact","Standard")</f>
        <v>Standard</v>
      </c>
      <c r="I226" s="24">
        <v>7.4</v>
      </c>
      <c r="J226" s="23">
        <v>584.1</v>
      </c>
      <c r="K226" s="23" t="s">
        <v>912</v>
      </c>
      <c r="L226" t="s">
        <v>405</v>
      </c>
      <c r="M226" s="7" t="s">
        <v>459</v>
      </c>
    </row>
    <row r="227" spans="2:13" x14ac:dyDescent="0.3">
      <c r="B227" s="38" t="str">
        <f>CONCATENATE(RawElecCD[[#This Row],[Manufacturer]],RawElecCD[[#This Row],[Model]])</f>
        <v>Kenmore81383</v>
      </c>
      <c r="C227" t="s">
        <v>527</v>
      </c>
      <c r="D227" t="s">
        <v>489</v>
      </c>
      <c r="E227" t="s">
        <v>900</v>
      </c>
      <c r="F227" s="43">
        <f>IF(OR(RawElecCD[[#This Row],[Volts]]=240,RawElecCD[[#This Row],[Volts]]=220,RawElecCD[[#This Row],[Volts]]="220/240V"),240,120)</f>
        <v>240</v>
      </c>
      <c r="G227" t="s">
        <v>403</v>
      </c>
      <c r="H227" t="str">
        <f>IF(RawElecCD[[#This Row],[Drum Cap]]&lt;4.4,"Compact","Standard")</f>
        <v>Standard</v>
      </c>
      <c r="I227" s="24">
        <v>7.4</v>
      </c>
      <c r="J227" s="23">
        <v>1039.99</v>
      </c>
      <c r="K227" s="23" t="s">
        <v>912</v>
      </c>
      <c r="L227" t="s">
        <v>405</v>
      </c>
      <c r="M227" s="7" t="s">
        <v>422</v>
      </c>
    </row>
    <row r="228" spans="2:13" x14ac:dyDescent="0.3">
      <c r="B228" s="38" t="str">
        <f>CONCATENATE(RawElecCD[[#This Row],[Manufacturer]],RawElecCD[[#This Row],[Model]])</f>
        <v>GEGTD65EBPLDG</v>
      </c>
      <c r="C228" t="s">
        <v>92</v>
      </c>
      <c r="D228" t="s">
        <v>261</v>
      </c>
      <c r="E228" t="s">
        <v>18</v>
      </c>
      <c r="F228" s="43">
        <f>IF(OR(RawElecCD[[#This Row],[Volts]]=240,RawElecCD[[#This Row],[Volts]]=220,RawElecCD[[#This Row],[Volts]]="220/240V"),240,120)</f>
        <v>240</v>
      </c>
      <c r="G228" t="s">
        <v>403</v>
      </c>
      <c r="H228" t="str">
        <f>IF(RawElecCD[[#This Row],[Drum Cap]]&lt;4.4,"Compact","Standard")</f>
        <v>Standard</v>
      </c>
      <c r="I228" s="24">
        <v>7.4</v>
      </c>
      <c r="J228" s="23">
        <v>485.99</v>
      </c>
      <c r="K228" s="23" t="s">
        <v>912</v>
      </c>
      <c r="L228" t="s">
        <v>405</v>
      </c>
      <c r="M228" s="7" t="s">
        <v>479</v>
      </c>
    </row>
    <row r="229" spans="2:13" x14ac:dyDescent="0.3">
      <c r="B229" s="38" t="str">
        <f>CONCATENATE(RawElecCD[[#This Row],[Manufacturer]],RawElecCD[[#This Row],[Model]])</f>
        <v>EquatorEZ 4400N/P</v>
      </c>
      <c r="C229" t="s">
        <v>529</v>
      </c>
      <c r="D229" t="s">
        <v>532</v>
      </c>
      <c r="E229" t="s">
        <v>900</v>
      </c>
      <c r="F229" s="43">
        <f>IF(OR(RawElecCD[[#This Row],[Volts]]=240,RawElecCD[[#This Row],[Volts]]=220,RawElecCD[[#This Row],[Volts]]="220/240V"),240,120)</f>
        <v>120</v>
      </c>
      <c r="G229">
        <v>120</v>
      </c>
      <c r="H229" t="str">
        <f>IF(RawElecCD[[#This Row],[Drum Cap]]&lt;4.4,"Compact","Standard")</f>
        <v>Standard</v>
      </c>
      <c r="I229" s="24">
        <v>6.9</v>
      </c>
      <c r="J229" s="23">
        <v>1356.33</v>
      </c>
      <c r="K229" s="23" t="s">
        <v>915</v>
      </c>
      <c r="L229" t="s">
        <v>528</v>
      </c>
      <c r="M229" s="7" t="s">
        <v>530</v>
      </c>
    </row>
    <row r="230" spans="2:13" x14ac:dyDescent="0.3">
      <c r="B230" s="38" t="str">
        <f>CONCATENATE(RawElecCD[[#This Row],[Manufacturer]],RawElecCD[[#This Row],[Model]])</f>
        <v>GEGTD33EASKWW</v>
      </c>
      <c r="C230" t="s">
        <v>92</v>
      </c>
      <c r="D230" t="s">
        <v>172</v>
      </c>
      <c r="E230" t="s">
        <v>18</v>
      </c>
      <c r="F230" s="43">
        <f>IF(OR(RawElecCD[[#This Row],[Volts]]=240,RawElecCD[[#This Row],[Volts]]=220,RawElecCD[[#This Row],[Volts]]="220/240V"),240,120)</f>
        <v>240</v>
      </c>
      <c r="G230">
        <v>240</v>
      </c>
      <c r="H230" t="str">
        <f>IF(RawElecCD[[#This Row],[Drum Cap]]&lt;4.4,"Compact","Standard")</f>
        <v>Standard</v>
      </c>
      <c r="I230" s="24">
        <v>7.2</v>
      </c>
      <c r="J230" s="23">
        <v>1644.49</v>
      </c>
      <c r="K230" s="23" t="s">
        <v>915</v>
      </c>
      <c r="L230" t="s">
        <v>528</v>
      </c>
      <c r="M230" s="7" t="s">
        <v>531</v>
      </c>
    </row>
    <row r="231" spans="2:13" x14ac:dyDescent="0.3">
      <c r="B231" s="38" t="str">
        <f>CONCATENATE(RawElecCD[[#This Row],[Manufacturer]],RawElecCD[[#This Row],[Model]])</f>
        <v>MaytagMED7500YW</v>
      </c>
      <c r="C231" t="s">
        <v>96</v>
      </c>
      <c r="D231" t="s">
        <v>550</v>
      </c>
      <c r="E231" t="s">
        <v>18</v>
      </c>
      <c r="F231" s="43">
        <f>IF(OR(RawElecCD[[#This Row],[Volts]]=240,RawElecCD[[#This Row],[Volts]]=220,RawElecCD[[#This Row],[Volts]]="220/240V"),240,120)</f>
        <v>120</v>
      </c>
      <c r="G231" t="s">
        <v>404</v>
      </c>
      <c r="H231" t="str">
        <f>IF(RawElecCD[[#This Row],[Drum Cap]]&lt;4.4,"Compact","Standard")</f>
        <v>Compact</v>
      </c>
      <c r="I231" s="24">
        <v>3.8</v>
      </c>
      <c r="J231" s="23">
        <v>431.99</v>
      </c>
      <c r="K231" s="23" t="s">
        <v>915</v>
      </c>
      <c r="L231" t="s">
        <v>405</v>
      </c>
      <c r="M231" s="7" t="s">
        <v>551</v>
      </c>
    </row>
    <row r="232" spans="2:13" x14ac:dyDescent="0.3">
      <c r="B232" s="38" t="str">
        <f>CONCATENATE(RawElecCD[[#This Row],[Manufacturer]],RawElecCD[[#This Row],[Model]])</f>
        <v>Kenmore81392</v>
      </c>
      <c r="C232" t="s">
        <v>527</v>
      </c>
      <c r="D232" t="s">
        <v>481</v>
      </c>
      <c r="E232" t="s">
        <v>900</v>
      </c>
      <c r="F232" s="43">
        <f>IF(OR(RawElecCD[[#This Row],[Volts]]=240,RawElecCD[[#This Row],[Volts]]=220,RawElecCD[[#This Row],[Volts]]="220/240V"),240,120)</f>
        <v>240</v>
      </c>
      <c r="G232" t="s">
        <v>403</v>
      </c>
      <c r="H232" t="str">
        <f>IF(RawElecCD[[#This Row],[Drum Cap]]&lt;4.4,"Compact","Standard")</f>
        <v>Standard</v>
      </c>
      <c r="I232" s="24">
        <v>7.3</v>
      </c>
      <c r="J232" s="23">
        <v>643.5</v>
      </c>
      <c r="K232" s="23" t="s">
        <v>912</v>
      </c>
      <c r="L232" t="s">
        <v>405</v>
      </c>
      <c r="M232" s="7" t="s">
        <v>408</v>
      </c>
    </row>
    <row r="233" spans="2:13" x14ac:dyDescent="0.3">
      <c r="B233" s="38" t="str">
        <f>CONCATENATE(RawElecCD[[#This Row],[Manufacturer]],RawElecCD[[#This Row],[Model]])</f>
        <v>WhirlpoolWED7590FW</v>
      </c>
      <c r="C233" t="s">
        <v>15</v>
      </c>
      <c r="D233" t="s">
        <v>657</v>
      </c>
      <c r="E233" t="s">
        <v>18</v>
      </c>
      <c r="F233" s="43">
        <f>IF(OR(RawElecCD[[#This Row],[Volts]]=240,RawElecCD[[#This Row],[Volts]]=220,RawElecCD[[#This Row],[Volts]]="220/240V"),240,120)</f>
        <v>240</v>
      </c>
      <c r="G233" t="s">
        <v>403</v>
      </c>
      <c r="H233" t="str">
        <f>IF(RawElecCD[[#This Row],[Drum Cap]]&lt;4.4,"Compact","Standard")</f>
        <v>Compact</v>
      </c>
      <c r="I233" s="24">
        <v>3.7</v>
      </c>
      <c r="J233" s="23">
        <v>566.99</v>
      </c>
      <c r="K233" s="23" t="s">
        <v>912</v>
      </c>
      <c r="L233" t="s">
        <v>405</v>
      </c>
      <c r="M233" s="7" t="s">
        <v>658</v>
      </c>
    </row>
    <row r="234" spans="2:13" x14ac:dyDescent="0.3">
      <c r="B234" s="38" t="str">
        <f>CONCATENATE(RawElecCD[[#This Row],[Manufacturer]],RawElecCD[[#This Row],[Model]])</f>
        <v>SamsungDV48J7700EW</v>
      </c>
      <c r="C234" t="s">
        <v>14</v>
      </c>
      <c r="D234" t="s">
        <v>847</v>
      </c>
      <c r="E234" t="s">
        <v>18</v>
      </c>
      <c r="F234" s="43">
        <f>IF(OR(RawElecCD[[#This Row],[Volts]]=240,RawElecCD[[#This Row],[Volts]]=220,RawElecCD[[#This Row],[Volts]]="220/240V"),240,120)</f>
        <v>240</v>
      </c>
      <c r="G234" t="s">
        <v>403</v>
      </c>
      <c r="H234" t="str">
        <f>IF(RawElecCD[[#This Row],[Drum Cap]]&lt;4.4,"Compact","Standard")</f>
        <v>Standard</v>
      </c>
      <c r="I234" s="24">
        <v>8</v>
      </c>
      <c r="J234" s="23">
        <v>539.99</v>
      </c>
      <c r="K234" s="23" t="s">
        <v>912</v>
      </c>
      <c r="L234" t="s">
        <v>405</v>
      </c>
      <c r="M234" s="7" t="s">
        <v>848</v>
      </c>
    </row>
    <row r="235" spans="2:13" x14ac:dyDescent="0.3">
      <c r="B235" s="38" t="str">
        <f>CONCATENATE(RawElecCD[[#This Row],[Manufacturer]],RawElecCD[[#This Row],[Model]])</f>
        <v>HaierHLTD600AEW</v>
      </c>
      <c r="C235" t="s">
        <v>184</v>
      </c>
      <c r="D235" t="s">
        <v>542</v>
      </c>
      <c r="E235" t="s">
        <v>900</v>
      </c>
      <c r="F235" s="43">
        <f>IF(OR(RawElecCD[[#This Row],[Volts]]=240,RawElecCD[[#This Row],[Volts]]=220,RawElecCD[[#This Row],[Volts]]="220/240V"),240,120)</f>
        <v>240</v>
      </c>
      <c r="G235" t="s">
        <v>403</v>
      </c>
      <c r="H235" t="str">
        <f>IF(RawElecCD[[#This Row],[Drum Cap]]&lt;4.4,"Compact","Standard")</f>
        <v>Standard</v>
      </c>
      <c r="I235" s="24">
        <v>6.7</v>
      </c>
      <c r="J235" s="23">
        <v>377.99</v>
      </c>
      <c r="K235" s="23" t="s">
        <v>915</v>
      </c>
      <c r="L235" t="s">
        <v>405</v>
      </c>
      <c r="M235" s="7" t="s">
        <v>543</v>
      </c>
    </row>
    <row r="236" spans="2:13" x14ac:dyDescent="0.3">
      <c r="B236" s="38" t="str">
        <f>CONCATENATE(RawElecCD[[#This Row],[Manufacturer]],RawElecCD[[#This Row],[Model]])</f>
        <v>GEGFDR485EFMC</v>
      </c>
      <c r="C236" t="s">
        <v>92</v>
      </c>
      <c r="D236" t="s">
        <v>544</v>
      </c>
      <c r="E236" t="s">
        <v>18</v>
      </c>
      <c r="F236" s="43">
        <f>IF(OR(RawElecCD[[#This Row],[Volts]]=240,RawElecCD[[#This Row],[Volts]]=220,RawElecCD[[#This Row],[Volts]]="220/240V"),240,120)</f>
        <v>240</v>
      </c>
      <c r="G236" t="s">
        <v>403</v>
      </c>
      <c r="H236" t="str">
        <f>IF(RawElecCD[[#This Row],[Drum Cap]]&lt;4.4,"Compact","Standard")</f>
        <v>Standard</v>
      </c>
      <c r="I236" s="24">
        <v>8.3000000000000007</v>
      </c>
      <c r="J236" s="23">
        <v>755.99</v>
      </c>
      <c r="K236" s="23" t="s">
        <v>915</v>
      </c>
      <c r="L236" t="s">
        <v>405</v>
      </c>
      <c r="M236" s="7" t="s">
        <v>545</v>
      </c>
    </row>
    <row r="237" spans="2:13" x14ac:dyDescent="0.3">
      <c r="B237" s="38" t="str">
        <f>CONCATENATE(RawElecCD[[#This Row],[Manufacturer]],RawElecCD[[#This Row],[Model]])</f>
        <v>SamsungDV501AEW</v>
      </c>
      <c r="C237" t="s">
        <v>14</v>
      </c>
      <c r="D237" t="s">
        <v>787</v>
      </c>
      <c r="E237" t="s">
        <v>900</v>
      </c>
      <c r="F237" s="43">
        <f>IF(OR(RawElecCD[[#This Row],[Volts]]=240,RawElecCD[[#This Row],[Volts]]=220,RawElecCD[[#This Row],[Volts]]="220/240V"),240,120)</f>
        <v>240</v>
      </c>
      <c r="G237" t="s">
        <v>403</v>
      </c>
      <c r="H237" t="str">
        <f>IF(RawElecCD[[#This Row],[Drum Cap]]&lt;4.4,"Compact","Standard")</f>
        <v>Compact</v>
      </c>
      <c r="I237" s="24">
        <v>3.7</v>
      </c>
      <c r="J237" s="23">
        <v>593.96</v>
      </c>
      <c r="K237" s="23" t="s">
        <v>915</v>
      </c>
      <c r="L237" t="s">
        <v>405</v>
      </c>
      <c r="M237" s="7" t="s">
        <v>788</v>
      </c>
    </row>
    <row r="238" spans="2:13" x14ac:dyDescent="0.3">
      <c r="B238" s="38" t="str">
        <f>CONCATENATE(RawElecCD[[#This Row],[Manufacturer]],RawElecCD[[#This Row],[Model]])</f>
        <v>MaytagMED8100DC</v>
      </c>
      <c r="C238" t="s">
        <v>96</v>
      </c>
      <c r="D238" t="s">
        <v>867</v>
      </c>
      <c r="E238" t="s">
        <v>18</v>
      </c>
      <c r="F238" s="43">
        <f>IF(OR(RawElecCD[[#This Row],[Volts]]=240,RawElecCD[[#This Row],[Volts]]=220,RawElecCD[[#This Row],[Volts]]="220/240V"),240,120)</f>
        <v>240</v>
      </c>
      <c r="G238" t="s">
        <v>403</v>
      </c>
      <c r="H238" t="str">
        <f>IF(RawElecCD[[#This Row],[Drum Cap]]&lt;4.4,"Compact","Standard")</f>
        <v>Standard</v>
      </c>
      <c r="I238" s="24">
        <v>7</v>
      </c>
      <c r="J238" s="23">
        <v>782.99</v>
      </c>
      <c r="K238" s="23" t="s">
        <v>912</v>
      </c>
      <c r="L238" t="s">
        <v>405</v>
      </c>
      <c r="M238" s="7" t="s">
        <v>868</v>
      </c>
    </row>
    <row r="239" spans="2:13" x14ac:dyDescent="0.3">
      <c r="B239" s="38" t="str">
        <f>CONCATENATE(RawElecCD[[#This Row],[Manufacturer]],RawElecCD[[#This Row],[Model]])</f>
        <v>MaytagMED8630HC</v>
      </c>
      <c r="C239" t="s">
        <v>96</v>
      </c>
      <c r="D239" t="s">
        <v>719</v>
      </c>
      <c r="E239" t="s">
        <v>18</v>
      </c>
      <c r="F239" s="43">
        <f>IF(OR(RawElecCD[[#This Row],[Volts]]=240,RawElecCD[[#This Row],[Volts]]=220,RawElecCD[[#This Row],[Volts]]="220/240V"),240,120)</f>
        <v>240</v>
      </c>
      <c r="G239" t="s">
        <v>403</v>
      </c>
      <c r="H239" t="str">
        <f>IF(RawElecCD[[#This Row],[Drum Cap]]&lt;4.4,"Compact","Standard")</f>
        <v>Standard</v>
      </c>
      <c r="I239" s="24">
        <v>7.3</v>
      </c>
      <c r="J239" s="23">
        <v>728.99</v>
      </c>
      <c r="K239" s="23" t="s">
        <v>912</v>
      </c>
      <c r="L239" t="s">
        <v>405</v>
      </c>
      <c r="M239" s="7" t="s">
        <v>720</v>
      </c>
    </row>
    <row r="240" spans="2:13" x14ac:dyDescent="0.3">
      <c r="B240" s="38" t="str">
        <f>CONCATENATE(RawElecCD[[#This Row],[Manufacturer]],RawElecCD[[#This Row],[Model]])</f>
        <v>SamsungDV50K7500EV/A3</v>
      </c>
      <c r="C240" t="s">
        <v>14</v>
      </c>
      <c r="D240" t="s">
        <v>495</v>
      </c>
      <c r="E240" t="s">
        <v>18</v>
      </c>
      <c r="F240" s="43">
        <f>IF(OR(RawElecCD[[#This Row],[Volts]]=240,RawElecCD[[#This Row],[Volts]]=220,RawElecCD[[#This Row],[Volts]]="220/240V"),240,120)</f>
        <v>240</v>
      </c>
      <c r="G240" t="s">
        <v>403</v>
      </c>
      <c r="H240" t="str">
        <f>IF(RawElecCD[[#This Row],[Drum Cap]]&lt;4.4,"Compact","Standard")</f>
        <v>Standard</v>
      </c>
      <c r="I240" s="24">
        <v>7.5</v>
      </c>
      <c r="J240" s="23">
        <v>863.99</v>
      </c>
      <c r="K240" s="23" t="s">
        <v>912</v>
      </c>
      <c r="L240" t="s">
        <v>405</v>
      </c>
      <c r="M240" s="7" t="s">
        <v>431</v>
      </c>
    </row>
    <row r="241" spans="2:13" x14ac:dyDescent="0.3">
      <c r="B241" s="38" t="str">
        <f>CONCATENATE(RawElecCD[[#This Row],[Manufacturer]],RawElecCD[[#This Row],[Model]])</f>
        <v>SamsungDV50K7500EW/A3</v>
      </c>
      <c r="C241" t="s">
        <v>14</v>
      </c>
      <c r="D241" t="s">
        <v>701</v>
      </c>
      <c r="E241" t="s">
        <v>18</v>
      </c>
      <c r="F241" s="43">
        <f>IF(OR(RawElecCD[[#This Row],[Volts]]=240,RawElecCD[[#This Row],[Volts]]=220,RawElecCD[[#This Row],[Volts]]="220/240V"),240,120)</f>
        <v>240</v>
      </c>
      <c r="G241" t="s">
        <v>403</v>
      </c>
      <c r="H241" t="str">
        <f>IF(RawElecCD[[#This Row],[Drum Cap]]&lt;4.4,"Compact","Standard")</f>
        <v>Standard</v>
      </c>
      <c r="I241" s="24">
        <v>7.4</v>
      </c>
      <c r="J241" s="23">
        <v>809.99</v>
      </c>
      <c r="K241" s="23" t="s">
        <v>912</v>
      </c>
      <c r="L241" t="s">
        <v>405</v>
      </c>
      <c r="M241" s="7" t="s">
        <v>702</v>
      </c>
    </row>
    <row r="242" spans="2:13" x14ac:dyDescent="0.3">
      <c r="B242" s="38" t="str">
        <f>CONCATENATE(RawElecCD[[#This Row],[Manufacturer]],RawElecCD[[#This Row],[Model]])</f>
        <v>WhirlpoolWED75HEFW</v>
      </c>
      <c r="C242" t="s">
        <v>15</v>
      </c>
      <c r="D242" t="s">
        <v>502</v>
      </c>
      <c r="E242" t="s">
        <v>18</v>
      </c>
      <c r="F242" s="43">
        <f>IF(OR(RawElecCD[[#This Row],[Volts]]=240,RawElecCD[[#This Row],[Volts]]=220,RawElecCD[[#This Row],[Volts]]="220/240V"),240,120)</f>
        <v>240</v>
      </c>
      <c r="G242" t="s">
        <v>403</v>
      </c>
      <c r="H242" t="str">
        <f>IF(RawElecCD[[#This Row],[Drum Cap]]&lt;4.4,"Compact","Standard")</f>
        <v>Standard</v>
      </c>
      <c r="I242" s="24">
        <v>7.4</v>
      </c>
      <c r="J242" s="23">
        <v>539.99</v>
      </c>
      <c r="K242" s="23" t="s">
        <v>912</v>
      </c>
      <c r="L242" t="s">
        <v>405</v>
      </c>
      <c r="M242" s="7" t="s">
        <v>443</v>
      </c>
    </row>
    <row r="243" spans="2:13" x14ac:dyDescent="0.3">
      <c r="B243" s="38" t="str">
        <f>CONCATENATE(RawElecCD[[#This Row],[Manufacturer]],RawElecCD[[#This Row],[Model]])</f>
        <v>MaytagMED9000YW</v>
      </c>
      <c r="C243" t="s">
        <v>96</v>
      </c>
      <c r="D243" t="s">
        <v>813</v>
      </c>
      <c r="E243" t="s">
        <v>900</v>
      </c>
      <c r="F243" s="43">
        <f>IF(OR(RawElecCD[[#This Row],[Volts]]=240,RawElecCD[[#This Row],[Volts]]=220,RawElecCD[[#This Row],[Volts]]="220/240V"),240,120)</f>
        <v>240</v>
      </c>
      <c r="G243" t="s">
        <v>403</v>
      </c>
      <c r="H243" t="str">
        <f>IF(RawElecCD[[#This Row],[Drum Cap]]&lt;4.4,"Compact","Standard")</f>
        <v>Standard</v>
      </c>
      <c r="I243" s="24">
        <v>7.3</v>
      </c>
      <c r="J243" s="23">
        <v>874.76</v>
      </c>
      <c r="K243" s="23" t="s">
        <v>915</v>
      </c>
      <c r="L243" t="s">
        <v>405</v>
      </c>
      <c r="M243" s="7" t="s">
        <v>814</v>
      </c>
    </row>
    <row r="244" spans="2:13" x14ac:dyDescent="0.3">
      <c r="B244" s="38" t="str">
        <f>CONCATENATE(RawElecCD[[#This Row],[Manufacturer]],RawElecCD[[#This Row],[Model]])</f>
        <v>LGDLEX3900W</v>
      </c>
      <c r="C244" t="s">
        <v>95</v>
      </c>
      <c r="D244" t="s">
        <v>182</v>
      </c>
      <c r="E244" t="s">
        <v>18</v>
      </c>
      <c r="F244" s="43">
        <f>IF(OR(RawElecCD[[#This Row],[Volts]]=240,RawElecCD[[#This Row],[Volts]]=220,RawElecCD[[#This Row],[Volts]]="220/240V"),240,120)</f>
        <v>120</v>
      </c>
      <c r="G244" t="s">
        <v>404</v>
      </c>
      <c r="H244" t="str">
        <f>IF(RawElecCD[[#This Row],[Drum Cap]]&lt;4.4,"Compact","Standard")</f>
        <v>Compact</v>
      </c>
      <c r="I244" s="24">
        <v>3.8</v>
      </c>
      <c r="J244" s="23">
        <v>593.99</v>
      </c>
      <c r="K244" s="23" t="s">
        <v>912</v>
      </c>
      <c r="L244" t="s">
        <v>405</v>
      </c>
      <c r="M244" s="7" t="s">
        <v>672</v>
      </c>
    </row>
    <row r="245" spans="2:13" x14ac:dyDescent="0.3">
      <c r="B245" s="38" t="str">
        <f>CONCATENATE(RawElecCD[[#This Row],[Manufacturer]],RawElecCD[[#This Row],[Model]])</f>
        <v>MaytagMEDB755DW</v>
      </c>
      <c r="C245" t="s">
        <v>96</v>
      </c>
      <c r="D245" t="s">
        <v>559</v>
      </c>
      <c r="E245" t="s">
        <v>18</v>
      </c>
      <c r="F245" s="43">
        <f>IF(OR(RawElecCD[[#This Row],[Volts]]=240,RawElecCD[[#This Row],[Volts]]=220,RawElecCD[[#This Row],[Volts]]="220/240V"),240,120)</f>
        <v>240</v>
      </c>
      <c r="G245" t="s">
        <v>403</v>
      </c>
      <c r="H245" t="str">
        <f>IF(RawElecCD[[#This Row],[Drum Cap]]&lt;4.4,"Compact","Standard")</f>
        <v>Standard</v>
      </c>
      <c r="I245" s="24">
        <v>7</v>
      </c>
      <c r="J245" s="23">
        <v>458.99</v>
      </c>
      <c r="K245" s="23" t="s">
        <v>915</v>
      </c>
      <c r="L245" t="s">
        <v>405</v>
      </c>
      <c r="M245" t="s">
        <v>560</v>
      </c>
    </row>
    <row r="246" spans="2:13" x14ac:dyDescent="0.3">
      <c r="B246" s="38" t="str">
        <f>CONCATENATE(RawElecCD[[#This Row],[Manufacturer]],RawElecCD[[#This Row],[Model]])</f>
        <v>SamsungDV50K8600EV/A3</v>
      </c>
      <c r="C246" t="s">
        <v>14</v>
      </c>
      <c r="D246" t="s">
        <v>524</v>
      </c>
      <c r="E246" t="s">
        <v>18</v>
      </c>
      <c r="F246" s="43">
        <f>IF(OR(RawElecCD[[#This Row],[Volts]]=240,RawElecCD[[#This Row],[Volts]]=220,RawElecCD[[#This Row],[Volts]]="220/240V"),240,120)</f>
        <v>240</v>
      </c>
      <c r="G246" t="s">
        <v>403</v>
      </c>
      <c r="H246" t="str">
        <f>IF(RawElecCD[[#This Row],[Drum Cap]]&lt;4.4,"Compact","Standard")</f>
        <v>Standard</v>
      </c>
      <c r="I246" s="24">
        <v>7.4</v>
      </c>
      <c r="J246" s="23">
        <v>647.99</v>
      </c>
      <c r="K246" s="23" t="s">
        <v>912</v>
      </c>
      <c r="L246" t="s">
        <v>405</v>
      </c>
      <c r="M246" s="7" t="s">
        <v>475</v>
      </c>
    </row>
    <row r="247" spans="2:13" x14ac:dyDescent="0.3">
      <c r="B247" s="38" t="str">
        <f>CONCATENATE(RawElecCD[[#This Row],[Manufacturer]],RawElecCD[[#This Row],[Model]])</f>
        <v>Kenmore81393</v>
      </c>
      <c r="C247" t="s">
        <v>527</v>
      </c>
      <c r="D247" t="s">
        <v>675</v>
      </c>
      <c r="E247" t="s">
        <v>900</v>
      </c>
      <c r="F247" s="43">
        <f>IF(OR(RawElecCD[[#This Row],[Volts]]=240,RawElecCD[[#This Row],[Volts]]=220,RawElecCD[[#This Row],[Volts]]="220/240V"),240,120)</f>
        <v>240</v>
      </c>
      <c r="G247">
        <v>240</v>
      </c>
      <c r="H247" t="str">
        <f>IF(RawElecCD[[#This Row],[Drum Cap]]&lt;4.4,"Compact","Standard")</f>
        <v>Standard</v>
      </c>
      <c r="I247" s="24">
        <v>7.5</v>
      </c>
      <c r="J247" s="23">
        <v>643.5</v>
      </c>
      <c r="K247" s="23" t="s">
        <v>912</v>
      </c>
      <c r="L247" t="s">
        <v>405</v>
      </c>
      <c r="M247" s="7" t="s">
        <v>676</v>
      </c>
    </row>
    <row r="248" spans="2:13" x14ac:dyDescent="0.3">
      <c r="B248" s="38" t="str">
        <f>CONCATENATE(RawElecCD[[#This Row],[Manufacturer]],RawElecCD[[#This Row],[Model]])</f>
        <v>SamsungDV50K8600EW/A3</v>
      </c>
      <c r="C248" t="s">
        <v>14</v>
      </c>
      <c r="D248" t="s">
        <v>629</v>
      </c>
      <c r="E248" t="s">
        <v>18</v>
      </c>
      <c r="F248" s="43">
        <f>IF(OR(RawElecCD[[#This Row],[Volts]]=240,RawElecCD[[#This Row],[Volts]]=220,RawElecCD[[#This Row],[Volts]]="220/240V"),240,120)</f>
        <v>240</v>
      </c>
      <c r="G248" t="s">
        <v>403</v>
      </c>
      <c r="H248" t="str">
        <f>IF(RawElecCD[[#This Row],[Drum Cap]]&lt;4.4,"Compact","Standard")</f>
        <v>Standard</v>
      </c>
      <c r="I248" s="24">
        <v>7.4</v>
      </c>
      <c r="J248" s="23">
        <v>593.99</v>
      </c>
      <c r="K248" s="23" t="s">
        <v>912</v>
      </c>
      <c r="L248" t="s">
        <v>405</v>
      </c>
      <c r="M248" s="7" t="s">
        <v>630</v>
      </c>
    </row>
    <row r="249" spans="2:13" x14ac:dyDescent="0.3">
      <c r="B249" s="38" t="str">
        <f>CONCATENATE(RawElecCD[[#This Row],[Manufacturer]],RawElecCD[[#This Row],[Model]])</f>
        <v>SamsungDV52J8700EP/A2</v>
      </c>
      <c r="C249" t="s">
        <v>14</v>
      </c>
      <c r="D249" t="s">
        <v>855</v>
      </c>
      <c r="E249" t="s">
        <v>18</v>
      </c>
      <c r="F249" s="43">
        <f>IF(OR(RawElecCD[[#This Row],[Volts]]=240,RawElecCD[[#This Row],[Volts]]=220,RawElecCD[[#This Row],[Volts]]="220/240V"),240,120)</f>
        <v>240</v>
      </c>
      <c r="G249" t="s">
        <v>403</v>
      </c>
      <c r="H249" t="str">
        <f>IF(RawElecCD[[#This Row],[Drum Cap]]&lt;4.4,"Compact","Standard")</f>
        <v>Standard</v>
      </c>
      <c r="I249" s="24">
        <v>7.3</v>
      </c>
      <c r="J249" s="23">
        <v>647.99</v>
      </c>
      <c r="K249" s="23" t="s">
        <v>915</v>
      </c>
      <c r="L249" t="s">
        <v>405</v>
      </c>
      <c r="M249" s="7" t="s">
        <v>856</v>
      </c>
    </row>
    <row r="250" spans="2:13" x14ac:dyDescent="0.3">
      <c r="B250" s="38" t="str">
        <f>CONCATENATE(RawElecCD[[#This Row],[Manufacturer]],RawElecCD[[#This Row],[Model]])</f>
        <v>LGDLEX4370K</v>
      </c>
      <c r="C250" t="s">
        <v>95</v>
      </c>
      <c r="D250" t="s">
        <v>171</v>
      </c>
      <c r="E250" t="s">
        <v>18</v>
      </c>
      <c r="F250" s="43">
        <f>IF(OR(RawElecCD[[#This Row],[Volts]]=240,RawElecCD[[#This Row],[Volts]]=220,RawElecCD[[#This Row],[Volts]]="220/240V"),240,120)</f>
        <v>240</v>
      </c>
      <c r="G250">
        <v>240</v>
      </c>
      <c r="H250" t="str">
        <f>IF(RawElecCD[[#This Row],[Drum Cap]]&lt;4.4,"Compact","Standard")</f>
        <v>Standard</v>
      </c>
      <c r="I250" s="22">
        <v>7.4</v>
      </c>
      <c r="J250" s="21">
        <v>1169.99</v>
      </c>
      <c r="K250" s="21" t="s">
        <v>912</v>
      </c>
      <c r="L250" t="s">
        <v>53</v>
      </c>
      <c r="M250" s="7" t="s">
        <v>210</v>
      </c>
    </row>
    <row r="251" spans="2:13" x14ac:dyDescent="0.3">
      <c r="B251" s="38" t="str">
        <f>CONCATENATE(RawElecCD[[#This Row],[Manufacturer]],RawElecCD[[#This Row],[Model]])</f>
        <v>MaytagMEDB765FC</v>
      </c>
      <c r="C251" t="s">
        <v>96</v>
      </c>
      <c r="D251" t="s">
        <v>124</v>
      </c>
      <c r="E251" t="s">
        <v>18</v>
      </c>
      <c r="F251" s="43">
        <f>IF(OR(RawElecCD[[#This Row],[Volts]]=240,RawElecCD[[#This Row],[Volts]]=220,RawElecCD[[#This Row],[Volts]]="220/240V"),240,120)</f>
        <v>240</v>
      </c>
      <c r="G251">
        <v>240</v>
      </c>
      <c r="H251" t="str">
        <f>IF(RawElecCD[[#This Row],[Drum Cap]]&lt;4.4,"Compact","Standard")</f>
        <v>Standard</v>
      </c>
      <c r="I251" s="22">
        <v>7.4</v>
      </c>
      <c r="J251" s="23">
        <v>619.99</v>
      </c>
      <c r="K251" s="23" t="s">
        <v>915</v>
      </c>
      <c r="L251" t="s">
        <v>53</v>
      </c>
      <c r="M251" s="7" t="s">
        <v>211</v>
      </c>
    </row>
    <row r="252" spans="2:13" x14ac:dyDescent="0.3">
      <c r="B252" s="38" t="str">
        <f>CONCATENATE(RawElecCD[[#This Row],[Manufacturer]],RawElecCD[[#This Row],[Model]])</f>
        <v>Kenmore61522</v>
      </c>
      <c r="C252" t="s">
        <v>527</v>
      </c>
      <c r="D252" t="s">
        <v>570</v>
      </c>
      <c r="E252" t="s">
        <v>900</v>
      </c>
      <c r="F252" s="43">
        <f>IF(OR(RawElecCD[[#This Row],[Volts]]=240,RawElecCD[[#This Row],[Volts]]=220,RawElecCD[[#This Row],[Volts]]="220/240V"),240,120)</f>
        <v>240</v>
      </c>
      <c r="G252" t="s">
        <v>403</v>
      </c>
      <c r="H252" t="str">
        <f>IF(RawElecCD[[#This Row],[Drum Cap]]&lt;4.4,"Compact","Standard")</f>
        <v>Standard</v>
      </c>
      <c r="I252" s="24">
        <v>7.3</v>
      </c>
      <c r="J252" s="23">
        <v>643.5</v>
      </c>
      <c r="K252" s="23" t="s">
        <v>912</v>
      </c>
      <c r="L252" t="s">
        <v>405</v>
      </c>
      <c r="M252" s="7" t="s">
        <v>571</v>
      </c>
    </row>
    <row r="253" spans="2:13" x14ac:dyDescent="0.3">
      <c r="B253" s="38" t="str">
        <f>CONCATENATE(RawElecCD[[#This Row],[Manufacturer]],RawElecCD[[#This Row],[Model]])</f>
        <v>Kenmore81462</v>
      </c>
      <c r="C253" t="s">
        <v>527</v>
      </c>
      <c r="D253" t="s">
        <v>802</v>
      </c>
      <c r="E253" t="s">
        <v>900</v>
      </c>
      <c r="F253" s="43">
        <f>IF(OR(RawElecCD[[#This Row],[Volts]]=240,RawElecCD[[#This Row],[Volts]]=220,RawElecCD[[#This Row],[Volts]]="220/240V"),240,120)</f>
        <v>240</v>
      </c>
      <c r="G253">
        <v>240</v>
      </c>
      <c r="H253" t="str">
        <f>IF(RawElecCD[[#This Row],[Drum Cap]]&lt;4.4,"Compact","Standard")</f>
        <v>Standard</v>
      </c>
      <c r="I253" s="24">
        <v>7.5</v>
      </c>
      <c r="J253" s="23">
        <v>584.1</v>
      </c>
      <c r="K253" s="23" t="s">
        <v>912</v>
      </c>
      <c r="L253" t="s">
        <v>405</v>
      </c>
      <c r="M253" s="7" t="s">
        <v>803</v>
      </c>
    </row>
    <row r="254" spans="2:13" x14ac:dyDescent="0.3">
      <c r="B254" s="38" t="str">
        <f>CONCATENATE(RawElecCD[[#This Row],[Manufacturer]],RawElecCD[[#This Row],[Model]])</f>
        <v>LGDLEX4370K</v>
      </c>
      <c r="C254" t="s">
        <v>95</v>
      </c>
      <c r="D254" t="s">
        <v>171</v>
      </c>
      <c r="E254" t="s">
        <v>18</v>
      </c>
      <c r="F254" s="43">
        <f>IF(OR(RawElecCD[[#This Row],[Volts]]=240,RawElecCD[[#This Row],[Volts]]=220,RawElecCD[[#This Row],[Volts]]="220/240V"),240,120)</f>
        <v>240</v>
      </c>
      <c r="G254" t="s">
        <v>403</v>
      </c>
      <c r="H254" t="str">
        <f>IF(RawElecCD[[#This Row],[Drum Cap]]&lt;4.4,"Compact","Standard")</f>
        <v>Standard</v>
      </c>
      <c r="I254" s="24">
        <v>7.4</v>
      </c>
      <c r="J254" s="23">
        <v>745.19</v>
      </c>
      <c r="K254" s="21" t="s">
        <v>912</v>
      </c>
      <c r="L254" t="s">
        <v>405</v>
      </c>
      <c r="M254" s="7" t="s">
        <v>780</v>
      </c>
    </row>
    <row r="255" spans="2:13" x14ac:dyDescent="0.3">
      <c r="B255" s="38" t="str">
        <f>CONCATENATE(RawElecCD[[#This Row],[Manufacturer]],RawElecCD[[#This Row],[Model]])</f>
        <v>Kenmore81473</v>
      </c>
      <c r="C255" t="s">
        <v>527</v>
      </c>
      <c r="D255" t="s">
        <v>664</v>
      </c>
      <c r="E255" t="s">
        <v>900</v>
      </c>
      <c r="F255" s="43">
        <f>IF(OR(RawElecCD[[#This Row],[Volts]]=240,RawElecCD[[#This Row],[Volts]]=220,RawElecCD[[#This Row],[Volts]]="220/240V"),240,120)</f>
        <v>240</v>
      </c>
      <c r="G255" t="s">
        <v>403</v>
      </c>
      <c r="H255" t="str">
        <f>IF(RawElecCD[[#This Row],[Drum Cap]]&lt;4.4,"Compact","Standard")</f>
        <v>Standard</v>
      </c>
      <c r="I255" s="24">
        <v>6.7</v>
      </c>
      <c r="J255" s="23">
        <v>697.95</v>
      </c>
      <c r="K255" s="23" t="s">
        <v>915</v>
      </c>
      <c r="L255" t="s">
        <v>405</v>
      </c>
      <c r="M255" s="7" t="s">
        <v>665</v>
      </c>
    </row>
    <row r="256" spans="2:13" x14ac:dyDescent="0.3">
      <c r="B256" s="38" t="str">
        <f>CONCATENATE(RawElecCD[[#This Row],[Manufacturer]],RawElecCD[[#This Row],[Model]])</f>
        <v>LGDLEX4370W</v>
      </c>
      <c r="C256" t="s">
        <v>95</v>
      </c>
      <c r="D256" t="s">
        <v>774</v>
      </c>
      <c r="E256" t="s">
        <v>18</v>
      </c>
      <c r="F256" s="43">
        <f>IF(OR(RawElecCD[[#This Row],[Volts]]=240,RawElecCD[[#This Row],[Volts]]=220,RawElecCD[[#This Row],[Volts]]="220/240V"),240,120)</f>
        <v>240</v>
      </c>
      <c r="G256" t="s">
        <v>403</v>
      </c>
      <c r="H256" t="str">
        <f>IF(RawElecCD[[#This Row],[Drum Cap]]&lt;4.4,"Compact","Standard")</f>
        <v>Standard</v>
      </c>
      <c r="I256" s="24">
        <v>7.3</v>
      </c>
      <c r="J256" s="23">
        <v>570.24</v>
      </c>
      <c r="K256" s="21" t="s">
        <v>912</v>
      </c>
      <c r="L256" t="s">
        <v>405</v>
      </c>
      <c r="M256" s="7" t="s">
        <v>775</v>
      </c>
    </row>
    <row r="257" spans="2:13" x14ac:dyDescent="0.3">
      <c r="B257" s="38" t="str">
        <f>CONCATENATE(RawElecCD[[#This Row],[Manufacturer]],RawElecCD[[#This Row],[Model]])</f>
        <v>LGDLEX5000V</v>
      </c>
      <c r="C257" t="s">
        <v>95</v>
      </c>
      <c r="D257" t="s">
        <v>785</v>
      </c>
      <c r="E257" t="s">
        <v>18</v>
      </c>
      <c r="F257" s="43">
        <f>IF(OR(RawElecCD[[#This Row],[Volts]]=240,RawElecCD[[#This Row],[Volts]]=220,RawElecCD[[#This Row],[Volts]]="220/240V"),240,120)</f>
        <v>120</v>
      </c>
      <c r="G257" t="s">
        <v>404</v>
      </c>
      <c r="H257" t="str">
        <f>IF(RawElecCD[[#This Row],[Drum Cap]]&lt;4.4,"Compact","Standard")</f>
        <v>Compact</v>
      </c>
      <c r="I257" s="24">
        <v>3.6</v>
      </c>
      <c r="J257" s="23">
        <v>863.99</v>
      </c>
      <c r="K257" s="21" t="s">
        <v>912</v>
      </c>
      <c r="L257" t="s">
        <v>405</v>
      </c>
      <c r="M257" s="7" t="s">
        <v>786</v>
      </c>
    </row>
    <row r="258" spans="2:13" x14ac:dyDescent="0.3">
      <c r="B258" s="38" t="str">
        <f>CONCATENATE(RawElecCD[[#This Row],[Manufacturer]],RawElecCD[[#This Row],[Model]])</f>
        <v>Kenmore61623</v>
      </c>
      <c r="C258" t="s">
        <v>527</v>
      </c>
      <c r="D258" t="s">
        <v>581</v>
      </c>
      <c r="E258" t="s">
        <v>900</v>
      </c>
      <c r="F258" s="43">
        <f>IF(OR(RawElecCD[[#This Row],[Volts]]=240,RawElecCD[[#This Row],[Volts]]=220,RawElecCD[[#This Row],[Volts]]="220/240V"),240,120)</f>
        <v>240</v>
      </c>
      <c r="G258" t="s">
        <v>403</v>
      </c>
      <c r="H258" t="str">
        <f>IF(RawElecCD[[#This Row],[Drum Cap]]&lt;4.4,"Compact","Standard")</f>
        <v>Standard</v>
      </c>
      <c r="I258" s="24">
        <v>7.3</v>
      </c>
      <c r="J258" s="23">
        <v>697.95</v>
      </c>
      <c r="K258" s="23" t="s">
        <v>915</v>
      </c>
      <c r="L258" t="s">
        <v>405</v>
      </c>
      <c r="M258" s="7" t="s">
        <v>582</v>
      </c>
    </row>
    <row r="259" spans="2:13" x14ac:dyDescent="0.3">
      <c r="B259" s="38" t="str">
        <f>CONCATENATE(RawElecCD[[#This Row],[Manufacturer]],RawElecCD[[#This Row],[Model]])</f>
        <v>GEGFD48ESPKDG</v>
      </c>
      <c r="C259" t="s">
        <v>92</v>
      </c>
      <c r="D259" t="s">
        <v>583</v>
      </c>
      <c r="E259" t="s">
        <v>18</v>
      </c>
      <c r="F259" s="43">
        <f>IF(OR(RawElecCD[[#This Row],[Volts]]=240,RawElecCD[[#This Row],[Volts]]=220,RawElecCD[[#This Row],[Volts]]="220/240V"),240,120)</f>
        <v>240</v>
      </c>
      <c r="G259" t="s">
        <v>403</v>
      </c>
      <c r="H259" t="str">
        <f>IF(RawElecCD[[#This Row],[Drum Cap]]&lt;4.4,"Compact","Standard")</f>
        <v>Standard</v>
      </c>
      <c r="I259" s="24">
        <v>8.3000000000000007</v>
      </c>
      <c r="J259" s="23">
        <v>701.99</v>
      </c>
      <c r="K259" s="23" t="s">
        <v>915</v>
      </c>
      <c r="L259" t="s">
        <v>405</v>
      </c>
      <c r="M259" s="7" t="s">
        <v>584</v>
      </c>
    </row>
    <row r="260" spans="2:13" x14ac:dyDescent="0.3">
      <c r="B260" s="38" t="str">
        <f>CONCATENATE(RawElecCD[[#This Row],[Manufacturer]],RawElecCD[[#This Row],[Model]])</f>
        <v>LGDLEX5000W</v>
      </c>
      <c r="C260" t="s">
        <v>95</v>
      </c>
      <c r="D260" t="s">
        <v>877</v>
      </c>
      <c r="E260" t="s">
        <v>18</v>
      </c>
      <c r="F260" s="43">
        <f>IF(OR(RawElecCD[[#This Row],[Volts]]=240,RawElecCD[[#This Row],[Volts]]=220,RawElecCD[[#This Row],[Volts]]="220/240V"),240,120)</f>
        <v>240</v>
      </c>
      <c r="G260" t="s">
        <v>403</v>
      </c>
      <c r="H260" t="str">
        <f>IF(RawElecCD[[#This Row],[Drum Cap]]&lt;4.4,"Compact","Standard")</f>
        <v>Standard</v>
      </c>
      <c r="I260" s="24">
        <v>8</v>
      </c>
      <c r="J260" s="23">
        <v>831.59</v>
      </c>
      <c r="K260" s="21" t="s">
        <v>912</v>
      </c>
      <c r="L260" t="s">
        <v>405</v>
      </c>
      <c r="M260" s="7" t="s">
        <v>878</v>
      </c>
    </row>
    <row r="261" spans="2:13" x14ac:dyDescent="0.3">
      <c r="B261" s="38" t="str">
        <f>CONCATENATE(RawElecCD[[#This Row],[Manufacturer]],RawElecCD[[#This Row],[Model]])</f>
        <v>GEGFD48GSSKWW</v>
      </c>
      <c r="C261" t="s">
        <v>92</v>
      </c>
      <c r="D261" t="s">
        <v>587</v>
      </c>
      <c r="E261" t="s">
        <v>18</v>
      </c>
      <c r="F261" s="43">
        <f>IF(OR(RawElecCD[[#This Row],[Volts]]=240,RawElecCD[[#This Row],[Volts]]=220,RawElecCD[[#This Row],[Volts]]="220/240V"),240,120)</f>
        <v>240</v>
      </c>
      <c r="G261">
        <v>240</v>
      </c>
      <c r="H261" t="str">
        <f>IF(RawElecCD[[#This Row],[Drum Cap]]&lt;4.4,"Compact","Standard")</f>
        <v>Standard</v>
      </c>
      <c r="I261" s="24">
        <v>8.3000000000000007</v>
      </c>
      <c r="J261" s="23">
        <v>647.96</v>
      </c>
      <c r="K261" s="23" t="s">
        <v>915</v>
      </c>
      <c r="L261" t="s">
        <v>405</v>
      </c>
      <c r="M261" s="7" t="s">
        <v>588</v>
      </c>
    </row>
    <row r="262" spans="2:13" x14ac:dyDescent="0.3">
      <c r="B262" s="38" t="str">
        <f>CONCATENATE(RawElecCD[[#This Row],[Manufacturer]],RawElecCD[[#This Row],[Model]])</f>
        <v>WhirlpoolWED7990FW</v>
      </c>
      <c r="C262" t="s">
        <v>15</v>
      </c>
      <c r="D262" t="s">
        <v>696</v>
      </c>
      <c r="E262" t="s">
        <v>18</v>
      </c>
      <c r="F262" s="43">
        <f>IF(OR(RawElecCD[[#This Row],[Volts]]=240,RawElecCD[[#This Row],[Volts]]=220,RawElecCD[[#This Row],[Volts]]="220/240V"),240,120)</f>
        <v>240</v>
      </c>
      <c r="G262" t="s">
        <v>403</v>
      </c>
      <c r="H262" t="str">
        <f>IF(RawElecCD[[#This Row],[Drum Cap]]&lt;4.4,"Compact","Standard")</f>
        <v>Standard</v>
      </c>
      <c r="I262" s="24">
        <v>7.3</v>
      </c>
      <c r="J262" s="23">
        <v>809.99</v>
      </c>
      <c r="K262" s="23" t="s">
        <v>915</v>
      </c>
      <c r="L262" t="s">
        <v>405</v>
      </c>
      <c r="M262" s="7" t="s">
        <v>697</v>
      </c>
    </row>
    <row r="263" spans="2:13" x14ac:dyDescent="0.3">
      <c r="B263" s="38" t="str">
        <f>CONCATENATE(RawElecCD[[#This Row],[Manufacturer]],RawElecCD[[#This Row],[Model]])</f>
        <v>LGDLEX5780VE</v>
      </c>
      <c r="C263" t="s">
        <v>95</v>
      </c>
      <c r="D263" t="s">
        <v>740</v>
      </c>
      <c r="E263" t="s">
        <v>18</v>
      </c>
      <c r="F263" s="43">
        <f>IF(OR(RawElecCD[[#This Row],[Volts]]=240,RawElecCD[[#This Row],[Volts]]=220,RawElecCD[[#This Row],[Volts]]="220/240V"),240,120)</f>
        <v>240</v>
      </c>
      <c r="G263" t="s">
        <v>403</v>
      </c>
      <c r="H263" t="str">
        <f>IF(RawElecCD[[#This Row],[Drum Cap]]&lt;4.4,"Compact","Standard")</f>
        <v>Standard</v>
      </c>
      <c r="I263" s="24">
        <v>9</v>
      </c>
      <c r="J263" s="23">
        <v>647.99</v>
      </c>
      <c r="K263" s="21" t="s">
        <v>912</v>
      </c>
      <c r="L263" t="s">
        <v>405</v>
      </c>
      <c r="M263" s="7" t="s">
        <v>741</v>
      </c>
    </row>
    <row r="264" spans="2:13" x14ac:dyDescent="0.3">
      <c r="B264" s="38" t="str">
        <f>CONCATENATE(RawElecCD[[#This Row],[Manufacturer]],RawElecCD[[#This Row],[Model]])</f>
        <v>WhirlpoolWED7990XG</v>
      </c>
      <c r="C264" t="s">
        <v>15</v>
      </c>
      <c r="D264" t="s">
        <v>875</v>
      </c>
      <c r="E264" t="s">
        <v>18</v>
      </c>
      <c r="F264" s="43">
        <f>IF(OR(RawElecCD[[#This Row],[Volts]]=240,RawElecCD[[#This Row],[Volts]]=220,RawElecCD[[#This Row],[Volts]]="220/240V"),240,120)</f>
        <v>240</v>
      </c>
      <c r="G264" t="s">
        <v>403</v>
      </c>
      <c r="H264" t="str">
        <f>IF(RawElecCD[[#This Row],[Drum Cap]]&lt;4.4,"Compact","Standard")</f>
        <v>Standard</v>
      </c>
      <c r="I264" s="24">
        <v>8</v>
      </c>
      <c r="J264" s="23">
        <v>1079.99</v>
      </c>
      <c r="K264" s="23" t="s">
        <v>915</v>
      </c>
      <c r="L264" t="s">
        <v>405</v>
      </c>
      <c r="M264" s="7" t="s">
        <v>876</v>
      </c>
    </row>
    <row r="265" spans="2:13" x14ac:dyDescent="0.3">
      <c r="B265" s="38" t="str">
        <f>CONCATENATE(RawElecCD[[#This Row],[Manufacturer]],RawElecCD[[#This Row],[Model]])</f>
        <v>Kenmore61512</v>
      </c>
      <c r="C265" t="s">
        <v>527</v>
      </c>
      <c r="D265" t="s">
        <v>593</v>
      </c>
      <c r="E265" t="s">
        <v>900</v>
      </c>
      <c r="F265" s="43">
        <f>IF(OR(RawElecCD[[#This Row],[Volts]]=240,RawElecCD[[#This Row],[Volts]]=220,RawElecCD[[#This Row],[Volts]]="220/240V"),240,120)</f>
        <v>240</v>
      </c>
      <c r="G265" t="s">
        <v>403</v>
      </c>
      <c r="H265" t="str">
        <f>IF(RawElecCD[[#This Row],[Drum Cap]]&lt;4.4,"Compact","Standard")</f>
        <v>Standard</v>
      </c>
      <c r="I265" s="24">
        <v>7.3</v>
      </c>
      <c r="J265" s="23">
        <v>524.70000000000005</v>
      </c>
      <c r="K265" s="23" t="s">
        <v>912</v>
      </c>
      <c r="L265" t="s">
        <v>405</v>
      </c>
      <c r="M265" s="7" t="s">
        <v>594</v>
      </c>
    </row>
    <row r="266" spans="2:13" x14ac:dyDescent="0.3">
      <c r="B266" s="38" t="str">
        <f>CONCATENATE(RawElecCD[[#This Row],[Manufacturer]],RawElecCD[[#This Row],[Model]])</f>
        <v>SamsungDV5471AEW</v>
      </c>
      <c r="C266" t="s">
        <v>14</v>
      </c>
      <c r="D266" t="s">
        <v>565</v>
      </c>
      <c r="E266" t="s">
        <v>900</v>
      </c>
      <c r="F266" s="43">
        <f>IF(OR(RawElecCD[[#This Row],[Volts]]=240,RawElecCD[[#This Row],[Volts]]=220,RawElecCD[[#This Row],[Volts]]="220/240V"),240,120)</f>
        <v>240</v>
      </c>
      <c r="G266" t="s">
        <v>403</v>
      </c>
      <c r="H266" t="str">
        <f>IF(RawElecCD[[#This Row],[Drum Cap]]&lt;4.4,"Compact","Standard")</f>
        <v>Standard</v>
      </c>
      <c r="I266" s="24">
        <v>7.4</v>
      </c>
      <c r="J266" s="23">
        <v>647.99</v>
      </c>
      <c r="K266" s="23" t="s">
        <v>915</v>
      </c>
      <c r="L266" t="s">
        <v>405</v>
      </c>
      <c r="M266" s="7" t="s">
        <v>566</v>
      </c>
    </row>
    <row r="267" spans="2:13" x14ac:dyDescent="0.3">
      <c r="B267" s="38" t="str">
        <f>CONCATENATE(RawElecCD[[#This Row],[Manufacturer]],RawElecCD[[#This Row],[Model]])</f>
        <v>ElectroluxEFME617SIW</v>
      </c>
      <c r="C267" t="s">
        <v>94</v>
      </c>
      <c r="D267" t="s">
        <v>597</v>
      </c>
      <c r="E267" t="s">
        <v>18</v>
      </c>
      <c r="F267" s="43">
        <f>IF(OR(RawElecCD[[#This Row],[Volts]]=240,RawElecCD[[#This Row],[Volts]]=220,RawElecCD[[#This Row],[Volts]]="220/240V"),240,120)</f>
        <v>240</v>
      </c>
      <c r="G267" t="s">
        <v>403</v>
      </c>
      <c r="H267" t="str">
        <f>IF(RawElecCD[[#This Row],[Drum Cap]]&lt;4.4,"Compact","Standard")</f>
        <v>Standard</v>
      </c>
      <c r="I267" s="24">
        <v>8</v>
      </c>
      <c r="J267" s="23">
        <v>620.99</v>
      </c>
      <c r="K267" s="21" t="s">
        <v>912</v>
      </c>
      <c r="L267" t="s">
        <v>405</v>
      </c>
      <c r="M267" s="7" t="s">
        <v>598</v>
      </c>
    </row>
    <row r="268" spans="2:13" x14ac:dyDescent="0.3">
      <c r="B268" s="38" t="str">
        <f>CONCATENATE(RawElecCD[[#This Row],[Manufacturer]],RawElecCD[[#This Row],[Model]])</f>
        <v>LGDLEX7600KE</v>
      </c>
      <c r="C268" t="s">
        <v>95</v>
      </c>
      <c r="D268" t="s">
        <v>514</v>
      </c>
      <c r="E268" t="s">
        <v>18</v>
      </c>
      <c r="F268" s="43">
        <f>IF(OR(RawElecCD[[#This Row],[Volts]]=240,RawElecCD[[#This Row],[Volts]]=220,RawElecCD[[#This Row],[Volts]]="220/240V"),240,120)</f>
        <v>240</v>
      </c>
      <c r="G268" t="s">
        <v>403</v>
      </c>
      <c r="H268" t="str">
        <f>IF(RawElecCD[[#This Row],[Drum Cap]]&lt;4.4,"Compact","Standard")</f>
        <v>Standard</v>
      </c>
      <c r="I268" s="24">
        <v>7.3</v>
      </c>
      <c r="J268" s="23">
        <v>742.49</v>
      </c>
      <c r="K268" s="21" t="s">
        <v>912</v>
      </c>
      <c r="L268" t="s">
        <v>405</v>
      </c>
      <c r="M268" s="7" t="s">
        <v>463</v>
      </c>
    </row>
    <row r="269" spans="2:13" x14ac:dyDescent="0.3">
      <c r="B269" s="38" t="str">
        <f>CONCATENATE(RawElecCD[[#This Row],[Manufacturer]],RawElecCD[[#This Row],[Model]])</f>
        <v>GEGTD33EASKWW</v>
      </c>
      <c r="C269" t="s">
        <v>92</v>
      </c>
      <c r="D269" t="s">
        <v>172</v>
      </c>
      <c r="E269" t="s">
        <v>18</v>
      </c>
      <c r="F269" s="43">
        <f>IF(OR(RawElecCD[[#This Row],[Volts]]=240,RawElecCD[[#This Row],[Volts]]=220,RawElecCD[[#This Row],[Volts]]="220/240V"),240,120)</f>
        <v>240</v>
      </c>
      <c r="G269" t="s">
        <v>403</v>
      </c>
      <c r="H269" t="str">
        <f>IF(RawElecCD[[#This Row],[Drum Cap]]&lt;4.4,"Compact","Standard")</f>
        <v>Standard</v>
      </c>
      <c r="I269" s="24">
        <v>7.2</v>
      </c>
      <c r="J269" s="23">
        <v>323.99</v>
      </c>
      <c r="K269" s="23" t="s">
        <v>915</v>
      </c>
      <c r="L269" t="s">
        <v>405</v>
      </c>
      <c r="M269" s="7" t="s">
        <v>601</v>
      </c>
    </row>
    <row r="270" spans="2:13" x14ac:dyDescent="0.3">
      <c r="B270" s="38" t="str">
        <f>CONCATENATE(RawElecCD[[#This Row],[Manufacturer]],RawElecCD[[#This Row],[Model]])</f>
        <v>Kenmore81532</v>
      </c>
      <c r="C270" t="s">
        <v>527</v>
      </c>
      <c r="D270" t="s">
        <v>839</v>
      </c>
      <c r="E270" t="s">
        <v>900</v>
      </c>
      <c r="F270" s="43">
        <f>IF(OR(RawElecCD[[#This Row],[Volts]]=240,RawElecCD[[#This Row],[Volts]]=220,RawElecCD[[#This Row],[Volts]]="220/240V"),240,120)</f>
        <v>240</v>
      </c>
      <c r="G270" t="s">
        <v>403</v>
      </c>
      <c r="H270" t="str">
        <f>IF(RawElecCD[[#This Row],[Drum Cap]]&lt;4.4,"Compact","Standard")</f>
        <v>Standard</v>
      </c>
      <c r="I270" s="24">
        <v>7.3</v>
      </c>
      <c r="J270" s="23">
        <v>682.6</v>
      </c>
      <c r="K270" s="23" t="s">
        <v>915</v>
      </c>
      <c r="L270" t="s">
        <v>405</v>
      </c>
      <c r="M270" s="7" t="s">
        <v>840</v>
      </c>
    </row>
    <row r="271" spans="2:13" x14ac:dyDescent="0.3">
      <c r="B271" s="38" t="str">
        <f>CONCATENATE(RawElecCD[[#This Row],[Manufacturer]],RawElecCD[[#This Row],[Model]])</f>
        <v>LGDLEX7600WE</v>
      </c>
      <c r="C271" t="s">
        <v>95</v>
      </c>
      <c r="D271" t="s">
        <v>120</v>
      </c>
      <c r="E271" t="s">
        <v>18</v>
      </c>
      <c r="F271" s="43">
        <f>IF(OR(RawElecCD[[#This Row],[Volts]]=240,RawElecCD[[#This Row],[Volts]]=220,RawElecCD[[#This Row],[Volts]]="220/240V"),240,120)</f>
        <v>240</v>
      </c>
      <c r="G271">
        <v>240</v>
      </c>
      <c r="H271" t="str">
        <f>IF(RawElecCD[[#This Row],[Drum Cap]]&lt;4.4,"Compact","Standard")</f>
        <v>Standard</v>
      </c>
      <c r="I271" s="22">
        <v>7.3</v>
      </c>
      <c r="J271" s="23">
        <v>599.99</v>
      </c>
      <c r="K271" s="21" t="s">
        <v>912</v>
      </c>
      <c r="L271" t="s">
        <v>53</v>
      </c>
      <c r="M271" s="7" t="s">
        <v>216</v>
      </c>
    </row>
    <row r="272" spans="2:13" x14ac:dyDescent="0.3">
      <c r="B272" s="38" t="str">
        <f>CONCATENATE(RawElecCD[[#This Row],[Manufacturer]],RawElecCD[[#This Row],[Model]])</f>
        <v>WhirlpoolWED8000DW</v>
      </c>
      <c r="C272" t="s">
        <v>15</v>
      </c>
      <c r="D272" t="s">
        <v>280</v>
      </c>
      <c r="E272" t="s">
        <v>900</v>
      </c>
      <c r="F272" s="43">
        <f>IF(OR(RawElecCD[[#This Row],[Volts]]=240,RawElecCD[[#This Row],[Volts]]=220,RawElecCD[[#This Row],[Volts]]="220/240V"),240,120)</f>
        <v>240</v>
      </c>
      <c r="G272" t="s">
        <v>403</v>
      </c>
      <c r="H272" t="str">
        <f>IF(RawElecCD[[#This Row],[Drum Cap]]&lt;4.4,"Compact","Standard")</f>
        <v>Standard</v>
      </c>
      <c r="I272" s="24">
        <v>8.8000000000000007</v>
      </c>
      <c r="J272" s="23">
        <v>535.5</v>
      </c>
      <c r="K272" s="23" t="s">
        <v>912</v>
      </c>
      <c r="L272" t="s">
        <v>405</v>
      </c>
      <c r="M272" s="7" t="s">
        <v>434</v>
      </c>
    </row>
    <row r="273" spans="2:13" x14ac:dyDescent="0.3">
      <c r="B273" s="38" t="str">
        <f>CONCATENATE(RawElecCD[[#This Row],[Manufacturer]],RawElecCD[[#This Row],[Model]])</f>
        <v>WhirlpoolWED8500DC</v>
      </c>
      <c r="C273" t="s">
        <v>15</v>
      </c>
      <c r="D273" t="s">
        <v>260</v>
      </c>
      <c r="E273" t="s">
        <v>18</v>
      </c>
      <c r="F273" s="43">
        <f>IF(OR(RawElecCD[[#This Row],[Volts]]=240,RawElecCD[[#This Row],[Volts]]=220,RawElecCD[[#This Row],[Volts]]="220/240V"),240,120)</f>
        <v>240</v>
      </c>
      <c r="G273">
        <v>240</v>
      </c>
      <c r="H273" t="str">
        <f>IF(RawElecCD[[#This Row],[Drum Cap]]&lt;4.4,"Compact","Standard")</f>
        <v>Standard</v>
      </c>
      <c r="I273" s="22">
        <v>8.8000000000000007</v>
      </c>
      <c r="J273" s="21">
        <v>747.9</v>
      </c>
      <c r="K273" s="23" t="s">
        <v>912</v>
      </c>
      <c r="L273" t="s">
        <v>49</v>
      </c>
      <c r="M273" t="s">
        <v>304</v>
      </c>
    </row>
    <row r="274" spans="2:13" x14ac:dyDescent="0.3">
      <c r="B274" s="38" t="str">
        <f>CONCATENATE(RawElecCD[[#This Row],[Manufacturer]],RawElecCD[[#This Row],[Model]])</f>
        <v>ElectroluxEFME527UTT</v>
      </c>
      <c r="C274" t="s">
        <v>94</v>
      </c>
      <c r="D274" t="s">
        <v>608</v>
      </c>
      <c r="E274" t="s">
        <v>18</v>
      </c>
      <c r="F274" s="43">
        <f>IF(OR(RawElecCD[[#This Row],[Volts]]=240,RawElecCD[[#This Row],[Volts]]=220,RawElecCD[[#This Row],[Volts]]="220/240V"),240,120)</f>
        <v>240</v>
      </c>
      <c r="G274" t="s">
        <v>403</v>
      </c>
      <c r="H274" t="str">
        <f>IF(RawElecCD[[#This Row],[Drum Cap]]&lt;4.4,"Compact","Standard")</f>
        <v>Standard</v>
      </c>
      <c r="I274" s="24">
        <v>8</v>
      </c>
      <c r="J274" s="23">
        <v>674.99</v>
      </c>
      <c r="K274" s="21" t="s">
        <v>912</v>
      </c>
      <c r="L274" t="s">
        <v>405</v>
      </c>
      <c r="M274" s="7" t="s">
        <v>609</v>
      </c>
    </row>
    <row r="275" spans="2:13" x14ac:dyDescent="0.3">
      <c r="B275" s="38" t="str">
        <f>CONCATENATE(RawElecCD[[#This Row],[Manufacturer]],RawElecCD[[#This Row],[Model]])</f>
        <v>GEGTD75ECPLDG</v>
      </c>
      <c r="C275" t="s">
        <v>92</v>
      </c>
      <c r="D275" t="s">
        <v>274</v>
      </c>
      <c r="E275" t="s">
        <v>18</v>
      </c>
      <c r="F275" s="43">
        <f>IF(OR(RawElecCD[[#This Row],[Volts]]=240,RawElecCD[[#This Row],[Volts]]=220,RawElecCD[[#This Row],[Volts]]="220/240V"),240,120)</f>
        <v>240</v>
      </c>
      <c r="G275" t="s">
        <v>403</v>
      </c>
      <c r="H275" t="str">
        <f>IF(RawElecCD[[#This Row],[Drum Cap]]&lt;4.4,"Compact","Standard")</f>
        <v>Standard</v>
      </c>
      <c r="I275" s="24">
        <v>7.4</v>
      </c>
      <c r="J275" s="23">
        <v>539.99</v>
      </c>
      <c r="K275" s="23" t="s">
        <v>915</v>
      </c>
      <c r="L275" t="s">
        <v>405</v>
      </c>
      <c r="M275" s="7" t="s">
        <v>610</v>
      </c>
    </row>
    <row r="276" spans="2:13" x14ac:dyDescent="0.3">
      <c r="B276" s="38" t="str">
        <f>CONCATENATE(RawElecCD[[#This Row],[Manufacturer]],RawElecCD[[#This Row],[Model]])</f>
        <v>LGDLEX7600WE</v>
      </c>
      <c r="C276" t="s">
        <v>95</v>
      </c>
      <c r="D276" t="s">
        <v>120</v>
      </c>
      <c r="E276" t="s">
        <v>18</v>
      </c>
      <c r="F276" s="43">
        <f>IF(OR(RawElecCD[[#This Row],[Volts]]=240,RawElecCD[[#This Row],[Volts]]=220,RawElecCD[[#This Row],[Volts]]="220/240V"),240,120)</f>
        <v>240</v>
      </c>
      <c r="G276" t="s">
        <v>403</v>
      </c>
      <c r="H276" t="str">
        <f>IF(RawElecCD[[#This Row],[Drum Cap]]&lt;4.4,"Compact","Standard")</f>
        <v>Standard</v>
      </c>
      <c r="I276" s="24">
        <v>7.3</v>
      </c>
      <c r="J276" s="23">
        <v>623.69000000000005</v>
      </c>
      <c r="K276" s="21" t="s">
        <v>912</v>
      </c>
      <c r="L276" t="s">
        <v>405</v>
      </c>
      <c r="M276" s="7" t="s">
        <v>604</v>
      </c>
    </row>
    <row r="277" spans="2:13" x14ac:dyDescent="0.3">
      <c r="B277" s="38" t="str">
        <f>CONCATENATE(RawElecCD[[#This Row],[Manufacturer]],RawElecCD[[#This Row],[Model]])</f>
        <v>MaytagMEDB765FC</v>
      </c>
      <c r="C277" t="s">
        <v>96</v>
      </c>
      <c r="D277" t="s">
        <v>124</v>
      </c>
      <c r="E277" t="s">
        <v>18</v>
      </c>
      <c r="F277" s="43">
        <f>IF(OR(RawElecCD[[#This Row],[Volts]]=240,RawElecCD[[#This Row],[Volts]]=220,RawElecCD[[#This Row],[Volts]]="220/240V"),240,120)</f>
        <v>240</v>
      </c>
      <c r="G277" t="s">
        <v>403</v>
      </c>
      <c r="H277" t="str">
        <f>IF(RawElecCD[[#This Row],[Drum Cap]]&lt;4.4,"Compact","Standard")</f>
        <v>Standard</v>
      </c>
      <c r="I277" s="24">
        <v>7.4</v>
      </c>
      <c r="J277" s="23">
        <v>464.36</v>
      </c>
      <c r="K277" s="23" t="s">
        <v>915</v>
      </c>
      <c r="L277" t="s">
        <v>405</v>
      </c>
      <c r="M277" s="7" t="s">
        <v>663</v>
      </c>
    </row>
    <row r="278" spans="2:13" x14ac:dyDescent="0.3">
      <c r="B278" s="38" t="str">
        <f>CONCATENATE(RawElecCD[[#This Row],[Manufacturer]],RawElecCD[[#This Row],[Model]])</f>
        <v>LGDLEX7700VE</v>
      </c>
      <c r="C278" t="s">
        <v>95</v>
      </c>
      <c r="D278" t="s">
        <v>574</v>
      </c>
      <c r="E278" t="s">
        <v>18</v>
      </c>
      <c r="F278" s="43">
        <f>IF(OR(RawElecCD[[#This Row],[Volts]]=240,RawElecCD[[#This Row],[Volts]]=220,RawElecCD[[#This Row],[Volts]]="220/240V"),240,120)</f>
        <v>240</v>
      </c>
      <c r="G278" t="s">
        <v>403</v>
      </c>
      <c r="H278" t="str">
        <f>IF(RawElecCD[[#This Row],[Drum Cap]]&lt;4.4,"Compact","Standard")</f>
        <v>Standard</v>
      </c>
      <c r="I278" s="24">
        <v>9</v>
      </c>
      <c r="J278" s="23">
        <v>950.39</v>
      </c>
      <c r="K278" s="23" t="s">
        <v>915</v>
      </c>
      <c r="L278" t="s">
        <v>405</v>
      </c>
      <c r="M278" s="7" t="s">
        <v>575</v>
      </c>
    </row>
    <row r="279" spans="2:13" x14ac:dyDescent="0.3">
      <c r="B279" s="38" t="str">
        <f>CONCATENATE(RawElecCD[[#This Row],[Manufacturer]],RawElecCD[[#This Row],[Model]])</f>
        <v>LGDLEX7700WE</v>
      </c>
      <c r="C279" t="s">
        <v>95</v>
      </c>
      <c r="D279" t="s">
        <v>585</v>
      </c>
      <c r="E279" t="s">
        <v>18</v>
      </c>
      <c r="F279" s="43">
        <f>IF(OR(RawElecCD[[#This Row],[Volts]]=240,RawElecCD[[#This Row],[Volts]]=220,RawElecCD[[#This Row],[Volts]]="220/240V"),240,120)</f>
        <v>240</v>
      </c>
      <c r="G279" t="s">
        <v>403</v>
      </c>
      <c r="H279" t="str">
        <f>IF(RawElecCD[[#This Row],[Drum Cap]]&lt;4.4,"Compact","Standard")</f>
        <v>Standard</v>
      </c>
      <c r="I279" s="24">
        <v>9</v>
      </c>
      <c r="J279" s="23">
        <v>890.99</v>
      </c>
      <c r="K279" s="23" t="s">
        <v>915</v>
      </c>
      <c r="L279" t="s">
        <v>405</v>
      </c>
      <c r="M279" s="7" t="s">
        <v>586</v>
      </c>
    </row>
    <row r="280" spans="2:13" x14ac:dyDescent="0.3">
      <c r="B280" s="38" t="str">
        <f>CONCATENATE(RawElecCD[[#This Row],[Manufacturer]],RawElecCD[[#This Row],[Model]])</f>
        <v>LGDLEX7800VE</v>
      </c>
      <c r="C280" t="s">
        <v>95</v>
      </c>
      <c r="D280" t="s">
        <v>127</v>
      </c>
      <c r="E280" t="s">
        <v>18</v>
      </c>
      <c r="F280" s="43">
        <f>IF(OR(RawElecCD[[#This Row],[Volts]]=240,RawElecCD[[#This Row],[Volts]]=220,RawElecCD[[#This Row],[Volts]]="220/240V"),240,120)</f>
        <v>240</v>
      </c>
      <c r="G280">
        <v>240</v>
      </c>
      <c r="H280" t="str">
        <f>IF(RawElecCD[[#This Row],[Drum Cap]]&lt;4.4,"Compact","Standard")</f>
        <v>Standard</v>
      </c>
      <c r="I280" s="22">
        <v>7.3</v>
      </c>
      <c r="J280" s="23">
        <v>849.99</v>
      </c>
      <c r="K280" s="23" t="s">
        <v>912</v>
      </c>
      <c r="L280" t="s">
        <v>53</v>
      </c>
      <c r="M280" s="7" t="s">
        <v>197</v>
      </c>
    </row>
    <row r="281" spans="2:13" x14ac:dyDescent="0.3">
      <c r="B281" s="38" t="str">
        <f>CONCATENATE(RawElecCD[[#This Row],[Manufacturer]],RawElecCD[[#This Row],[Model]])</f>
        <v>ElectroluxEFME517SIW</v>
      </c>
      <c r="C281" t="s">
        <v>94</v>
      </c>
      <c r="D281" t="s">
        <v>617</v>
      </c>
      <c r="E281" t="s">
        <v>18</v>
      </c>
      <c r="F281" s="43">
        <f>IF(OR(RawElecCD[[#This Row],[Volts]]=240,RawElecCD[[#This Row],[Volts]]=220,RawElecCD[[#This Row],[Volts]]="220/240V"),240,120)</f>
        <v>240</v>
      </c>
      <c r="G281" t="s">
        <v>403</v>
      </c>
      <c r="H281" t="str">
        <f>IF(RawElecCD[[#This Row],[Drum Cap]]&lt;4.4,"Compact","Standard")</f>
        <v>Standard</v>
      </c>
      <c r="I281" s="24">
        <v>8</v>
      </c>
      <c r="J281" s="23">
        <v>539.99</v>
      </c>
      <c r="K281" s="21" t="s">
        <v>912</v>
      </c>
      <c r="L281" t="s">
        <v>405</v>
      </c>
      <c r="M281" s="7" t="s">
        <v>618</v>
      </c>
    </row>
    <row r="282" spans="2:13" x14ac:dyDescent="0.3">
      <c r="B282" s="38" t="str">
        <f>CONCATENATE(RawElecCD[[#This Row],[Manufacturer]],RawElecCD[[#This Row],[Model]])</f>
        <v>GEDSKS433EBWW</v>
      </c>
      <c r="C282" t="s">
        <v>92</v>
      </c>
      <c r="D282" t="s">
        <v>264</v>
      </c>
      <c r="E282" t="s">
        <v>18</v>
      </c>
      <c r="F282" s="43">
        <f>IF(OR(RawElecCD[[#This Row],[Volts]]=240,RawElecCD[[#This Row],[Volts]]=220,RawElecCD[[#This Row],[Volts]]="220/240V"),240,120)</f>
        <v>240</v>
      </c>
      <c r="G282" t="s">
        <v>403</v>
      </c>
      <c r="H282" t="str">
        <f>IF(RawElecCD[[#This Row],[Drum Cap]]&lt;4.4,"Compact","Standard")</f>
        <v>Compact</v>
      </c>
      <c r="I282" s="24">
        <v>3.6</v>
      </c>
      <c r="J282" s="23">
        <v>367.19</v>
      </c>
      <c r="K282" s="21" t="s">
        <v>915</v>
      </c>
      <c r="L282" t="s">
        <v>405</v>
      </c>
      <c r="M282" s="7" t="s">
        <v>619</v>
      </c>
    </row>
    <row r="283" spans="2:13" x14ac:dyDescent="0.3">
      <c r="B283" s="38" t="str">
        <f>CONCATENATE(RawElecCD[[#This Row],[Manufacturer]],RawElecCD[[#This Row],[Model]])</f>
        <v>ElectroluxEIMED60JIW</v>
      </c>
      <c r="C283" t="s">
        <v>94</v>
      </c>
      <c r="D283" t="s">
        <v>620</v>
      </c>
      <c r="E283" t="s">
        <v>18</v>
      </c>
      <c r="F283" s="43">
        <f>IF(OR(RawElecCD[[#This Row],[Volts]]=240,RawElecCD[[#This Row],[Volts]]=220,RawElecCD[[#This Row],[Volts]]="220/240V"),240,120)</f>
        <v>240</v>
      </c>
      <c r="G283" t="s">
        <v>403</v>
      </c>
      <c r="H283" t="str">
        <f>IF(RawElecCD[[#This Row],[Drum Cap]]&lt;4.4,"Compact","Standard")</f>
        <v>Standard</v>
      </c>
      <c r="I283" s="24">
        <v>8</v>
      </c>
      <c r="J283" s="23">
        <v>631.79999999999995</v>
      </c>
      <c r="K283" s="23" t="s">
        <v>915</v>
      </c>
      <c r="L283" t="s">
        <v>405</v>
      </c>
      <c r="M283" s="7" t="s">
        <v>621</v>
      </c>
    </row>
    <row r="284" spans="2:13" x14ac:dyDescent="0.3">
      <c r="B284" s="38" t="str">
        <f>CONCATENATE(RawElecCD[[#This Row],[Manufacturer]],RawElecCD[[#This Row],[Model]])</f>
        <v>Kenmore81563</v>
      </c>
      <c r="C284" t="s">
        <v>527</v>
      </c>
      <c r="D284" t="s">
        <v>808</v>
      </c>
      <c r="E284" t="s">
        <v>900</v>
      </c>
      <c r="F284" s="43">
        <f>IF(OR(RawElecCD[[#This Row],[Volts]]=240,RawElecCD[[#This Row],[Volts]]=220,RawElecCD[[#This Row],[Volts]]="220/240V"),240,120)</f>
        <v>240</v>
      </c>
      <c r="G284" t="s">
        <v>403</v>
      </c>
      <c r="H284" t="str">
        <f>IF(RawElecCD[[#This Row],[Drum Cap]]&lt;4.4,"Compact","Standard")</f>
        <v>Standard</v>
      </c>
      <c r="I284" s="24">
        <v>7.3</v>
      </c>
      <c r="J284" s="23">
        <v>702.9</v>
      </c>
      <c r="K284" s="23" t="s">
        <v>912</v>
      </c>
      <c r="L284" t="s">
        <v>405</v>
      </c>
      <c r="M284" s="7" t="s">
        <v>809</v>
      </c>
    </row>
    <row r="285" spans="2:13" x14ac:dyDescent="0.3">
      <c r="B285" s="38" t="str">
        <f>CONCATENATE(RawElecCD[[#This Row],[Manufacturer]],RawElecCD[[#This Row],[Model]])</f>
        <v>WhirlpoolWED8500DC</v>
      </c>
      <c r="C285" t="s">
        <v>15</v>
      </c>
      <c r="D285" t="s">
        <v>260</v>
      </c>
      <c r="E285" t="s">
        <v>18</v>
      </c>
      <c r="F285" s="43">
        <f>IF(OR(RawElecCD[[#This Row],[Volts]]=240,RawElecCD[[#This Row],[Volts]]=220,RawElecCD[[#This Row],[Volts]]="220/240V"),240,120)</f>
        <v>240</v>
      </c>
      <c r="G285" t="s">
        <v>403</v>
      </c>
      <c r="H285" t="str">
        <f>IF(RawElecCD[[#This Row],[Drum Cap]]&lt;4.4,"Compact","Standard")</f>
        <v>Standard</v>
      </c>
      <c r="I285" s="24">
        <v>8.8000000000000007</v>
      </c>
      <c r="J285" s="23">
        <v>672.3</v>
      </c>
      <c r="K285" s="23" t="s">
        <v>912</v>
      </c>
      <c r="L285" t="s">
        <v>405</v>
      </c>
      <c r="M285" s="7" t="s">
        <v>462</v>
      </c>
    </row>
    <row r="286" spans="2:13" x14ac:dyDescent="0.3">
      <c r="B286" s="38" t="str">
        <f>CONCATENATE(RawElecCD[[#This Row],[Manufacturer]],RawElecCD[[#This Row],[Model]])</f>
        <v>LGDLEX7800VE</v>
      </c>
      <c r="C286" t="s">
        <v>95</v>
      </c>
      <c r="D286" t="s">
        <v>127</v>
      </c>
      <c r="E286" t="s">
        <v>18</v>
      </c>
      <c r="F286" s="43">
        <f>IF(OR(RawElecCD[[#This Row],[Volts]]=240,RawElecCD[[#This Row],[Volts]]=220,RawElecCD[[#This Row],[Volts]]="220/240V"),240,120)</f>
        <v>240</v>
      </c>
      <c r="G286" t="s">
        <v>403</v>
      </c>
      <c r="H286" t="str">
        <f>IF(RawElecCD[[#This Row],[Drum Cap]]&lt;4.4,"Compact","Standard")</f>
        <v>Standard</v>
      </c>
      <c r="I286" s="24">
        <v>7.3</v>
      </c>
      <c r="J286" s="23">
        <v>647.99</v>
      </c>
      <c r="K286" s="23" t="s">
        <v>912</v>
      </c>
      <c r="L286" t="s">
        <v>405</v>
      </c>
      <c r="M286" s="7" t="s">
        <v>558</v>
      </c>
    </row>
    <row r="287" spans="2:13" x14ac:dyDescent="0.3">
      <c r="B287" s="38" t="str">
        <f>CONCATENATE(RawElecCD[[#This Row],[Manufacturer]],RawElecCD[[#This Row],[Model]])</f>
        <v>SamsungDV56H9000EP</v>
      </c>
      <c r="C287" t="s">
        <v>14</v>
      </c>
      <c r="D287" t="s">
        <v>698</v>
      </c>
      <c r="E287" t="s">
        <v>18</v>
      </c>
      <c r="F287" s="43">
        <f>IF(OR(RawElecCD[[#This Row],[Volts]]=240,RawElecCD[[#This Row],[Volts]]=220,RawElecCD[[#This Row],[Volts]]="220/240V"),240,120)</f>
        <v>240</v>
      </c>
      <c r="G287" t="s">
        <v>403</v>
      </c>
      <c r="H287" t="str">
        <f>IF(RawElecCD[[#This Row],[Drum Cap]]&lt;4.4,"Compact","Standard")</f>
        <v>Standard</v>
      </c>
      <c r="I287" s="24">
        <v>9</v>
      </c>
      <c r="J287" s="23">
        <v>863.99</v>
      </c>
      <c r="K287" s="23" t="s">
        <v>915</v>
      </c>
      <c r="L287" t="s">
        <v>405</v>
      </c>
      <c r="M287" s="7" t="s">
        <v>699</v>
      </c>
    </row>
    <row r="288" spans="2:13" x14ac:dyDescent="0.3">
      <c r="B288" s="38" t="str">
        <f>CONCATENATE(RawElecCD[[#This Row],[Manufacturer]],RawElecCD[[#This Row],[Model]])</f>
        <v>SamsungDV56H9000EW</v>
      </c>
      <c r="C288" t="s">
        <v>14</v>
      </c>
      <c r="D288" t="s">
        <v>731</v>
      </c>
      <c r="E288" t="s">
        <v>18</v>
      </c>
      <c r="F288" s="43">
        <f>IF(OR(RawElecCD[[#This Row],[Volts]]=240,RawElecCD[[#This Row],[Volts]]=220,RawElecCD[[#This Row],[Volts]]="220/240V"),240,120)</f>
        <v>240</v>
      </c>
      <c r="G288" t="s">
        <v>403</v>
      </c>
      <c r="H288" t="str">
        <f>IF(RawElecCD[[#This Row],[Drum Cap]]&lt;4.4,"Compact","Standard")</f>
        <v>Standard</v>
      </c>
      <c r="I288" s="24">
        <v>7.3</v>
      </c>
      <c r="J288" s="23">
        <v>809.99</v>
      </c>
      <c r="K288" s="23" t="s">
        <v>915</v>
      </c>
      <c r="L288" t="s">
        <v>405</v>
      </c>
      <c r="M288" s="7" t="s">
        <v>732</v>
      </c>
    </row>
    <row r="289" spans="2:13" x14ac:dyDescent="0.3">
      <c r="B289" s="38" t="str">
        <f>CONCATENATE(RawElecCD[[#This Row],[Manufacturer]],RawElecCD[[#This Row],[Model]])</f>
        <v>MaytagMEDB765FW</v>
      </c>
      <c r="C289" t="s">
        <v>96</v>
      </c>
      <c r="D289" t="s">
        <v>159</v>
      </c>
      <c r="E289" t="s">
        <v>18</v>
      </c>
      <c r="F289" s="43">
        <f>IF(OR(RawElecCD[[#This Row],[Volts]]=240,RawElecCD[[#This Row],[Volts]]=220,RawElecCD[[#This Row],[Volts]]="220/240V"),240,120)</f>
        <v>240</v>
      </c>
      <c r="G289">
        <v>240</v>
      </c>
      <c r="H289" t="str">
        <f>IF(RawElecCD[[#This Row],[Drum Cap]]&lt;4.4,"Compact","Standard")</f>
        <v>Standard</v>
      </c>
      <c r="I289" s="22">
        <v>7.4</v>
      </c>
      <c r="J289" s="23">
        <v>569.99</v>
      </c>
      <c r="K289" s="23" t="s">
        <v>915</v>
      </c>
      <c r="L289" t="s">
        <v>53</v>
      </c>
      <c r="M289" s="7" t="s">
        <v>214</v>
      </c>
    </row>
    <row r="290" spans="2:13" x14ac:dyDescent="0.3">
      <c r="B290" s="38" t="str">
        <f>CONCATENATE(RawElecCD[[#This Row],[Manufacturer]],RawElecCD[[#This Row],[Model]])</f>
        <v>WhirlpoolWED8500DW</v>
      </c>
      <c r="C290" t="s">
        <v>15</v>
      </c>
      <c r="D290" t="s">
        <v>129</v>
      </c>
      <c r="E290" t="s">
        <v>18</v>
      </c>
      <c r="F290" s="43">
        <f>IF(OR(RawElecCD[[#This Row],[Volts]]=240,RawElecCD[[#This Row],[Volts]]=220,RawElecCD[[#This Row],[Volts]]="220/240V"),240,120)</f>
        <v>240</v>
      </c>
      <c r="G290" t="s">
        <v>403</v>
      </c>
      <c r="H290" t="str">
        <f>IF(RawElecCD[[#This Row],[Drum Cap]]&lt;4.4,"Compact","Standard")</f>
        <v>Standard</v>
      </c>
      <c r="I290" s="24">
        <v>8.8000000000000007</v>
      </c>
      <c r="J290" s="23">
        <v>701.99</v>
      </c>
      <c r="K290" s="23" t="s">
        <v>912</v>
      </c>
      <c r="L290" t="s">
        <v>405</v>
      </c>
      <c r="M290" s="7" t="s">
        <v>410</v>
      </c>
    </row>
    <row r="291" spans="2:13" x14ac:dyDescent="0.3">
      <c r="B291" s="38" t="str">
        <f>CONCATENATE(RawElecCD[[#This Row],[Manufacturer]],RawElecCD[[#This Row],[Model]])</f>
        <v>SamsungDV56H9100EG</v>
      </c>
      <c r="C291" t="s">
        <v>14</v>
      </c>
      <c r="D291" t="s">
        <v>641</v>
      </c>
      <c r="E291" t="s">
        <v>18</v>
      </c>
      <c r="F291" s="43">
        <f>IF(OR(RawElecCD[[#This Row],[Volts]]=240,RawElecCD[[#This Row],[Volts]]=220,RawElecCD[[#This Row],[Volts]]="220/240V"),240,120)</f>
        <v>240</v>
      </c>
      <c r="G291" t="s">
        <v>403</v>
      </c>
      <c r="H291" t="str">
        <f>IF(RawElecCD[[#This Row],[Drum Cap]]&lt;4.4,"Compact","Standard")</f>
        <v>Standard</v>
      </c>
      <c r="I291" s="24">
        <v>9.5</v>
      </c>
      <c r="J291" s="23">
        <v>971.99</v>
      </c>
      <c r="K291" s="23" t="s">
        <v>915</v>
      </c>
      <c r="L291" t="s">
        <v>405</v>
      </c>
      <c r="M291" s="7" t="s">
        <v>642</v>
      </c>
    </row>
    <row r="292" spans="2:13" x14ac:dyDescent="0.3">
      <c r="B292" s="38" t="str">
        <f>CONCATENATE(RawElecCD[[#This Row],[Manufacturer]],RawElecCD[[#This Row],[Model]])</f>
        <v>WhirlpoolWED8540FW</v>
      </c>
      <c r="C292" t="s">
        <v>15</v>
      </c>
      <c r="D292" t="s">
        <v>753</v>
      </c>
      <c r="E292" t="s">
        <v>18</v>
      </c>
      <c r="F292" s="43">
        <f>IF(OR(RawElecCD[[#This Row],[Volts]]=240,RawElecCD[[#This Row],[Volts]]=220,RawElecCD[[#This Row],[Volts]]="220/240V"),240,120)</f>
        <v>240</v>
      </c>
      <c r="G292" t="s">
        <v>403</v>
      </c>
      <c r="H292" t="str">
        <f>IF(RawElecCD[[#This Row],[Drum Cap]]&lt;4.4,"Compact","Standard")</f>
        <v>Standard</v>
      </c>
      <c r="I292" s="24">
        <v>8</v>
      </c>
      <c r="J292" s="23">
        <v>545.36</v>
      </c>
      <c r="K292" s="23" t="s">
        <v>912</v>
      </c>
      <c r="L292" t="s">
        <v>405</v>
      </c>
      <c r="M292" s="7" t="s">
        <v>754</v>
      </c>
    </row>
    <row r="293" spans="2:13" x14ac:dyDescent="0.3">
      <c r="B293" s="38" t="str">
        <f>CONCATENATE(RawElecCD[[#This Row],[Manufacturer]],RawElecCD[[#This Row],[Model]])</f>
        <v>LGDLEX7800WE</v>
      </c>
      <c r="C293" t="s">
        <v>95</v>
      </c>
      <c r="D293" t="s">
        <v>149</v>
      </c>
      <c r="E293" t="s">
        <v>18</v>
      </c>
      <c r="F293" s="43">
        <f>IF(OR(RawElecCD[[#This Row],[Volts]]=240,RawElecCD[[#This Row],[Volts]]=220,RawElecCD[[#This Row],[Volts]]="220/240V"),240,120)</f>
        <v>240</v>
      </c>
      <c r="G293">
        <v>240</v>
      </c>
      <c r="H293" t="str">
        <f>IF(RawElecCD[[#This Row],[Drum Cap]]&lt;4.4,"Compact","Standard")</f>
        <v>Standard</v>
      </c>
      <c r="I293" s="22">
        <v>7.3</v>
      </c>
      <c r="J293" s="23">
        <v>799.99</v>
      </c>
      <c r="K293" s="23" t="s">
        <v>912</v>
      </c>
      <c r="L293" t="s">
        <v>53</v>
      </c>
      <c r="M293" s="7" t="s">
        <v>213</v>
      </c>
    </row>
    <row r="294" spans="2:13" x14ac:dyDescent="0.3">
      <c r="B294" s="38" t="str">
        <f>CONCATENATE(RawElecCD[[#This Row],[Manufacturer]],RawElecCD[[#This Row],[Model]])</f>
        <v>MaytagMEDB765FW</v>
      </c>
      <c r="C294" t="s">
        <v>96</v>
      </c>
      <c r="D294" t="s">
        <v>159</v>
      </c>
      <c r="E294" t="s">
        <v>18</v>
      </c>
      <c r="F294" s="43">
        <f>IF(OR(RawElecCD[[#This Row],[Volts]]=240,RawElecCD[[#This Row],[Volts]]=220,RawElecCD[[#This Row],[Volts]]="220/240V"),240,120)</f>
        <v>240</v>
      </c>
      <c r="G294">
        <v>240</v>
      </c>
      <c r="H294" t="str">
        <f>IF(RawElecCD[[#This Row],[Drum Cap]]&lt;4.4,"Compact","Standard")</f>
        <v>Standard</v>
      </c>
      <c r="I294" s="22">
        <v>7.4</v>
      </c>
      <c r="J294" s="21">
        <v>567.9</v>
      </c>
      <c r="K294" s="23" t="s">
        <v>915</v>
      </c>
      <c r="L294" t="s">
        <v>49</v>
      </c>
      <c r="M294" t="s">
        <v>357</v>
      </c>
    </row>
    <row r="295" spans="2:13" x14ac:dyDescent="0.3">
      <c r="B295" s="38" t="str">
        <f>CONCATENATE(RawElecCD[[#This Row],[Manufacturer]],RawElecCD[[#This Row],[Model]])</f>
        <v>SamsungDV56H9100EW</v>
      </c>
      <c r="C295" t="s">
        <v>14</v>
      </c>
      <c r="D295" t="s">
        <v>776</v>
      </c>
      <c r="E295" t="s">
        <v>18</v>
      </c>
      <c r="F295" s="43">
        <f>IF(OR(RawElecCD[[#This Row],[Volts]]=240,RawElecCD[[#This Row],[Volts]]=220,RawElecCD[[#This Row],[Volts]]="220/240V"),240,120)</f>
        <v>240</v>
      </c>
      <c r="G295" t="s">
        <v>403</v>
      </c>
      <c r="H295" t="str">
        <f>IF(RawElecCD[[#This Row],[Drum Cap]]&lt;4.4,"Compact","Standard")</f>
        <v>Standard</v>
      </c>
      <c r="I295" s="24">
        <v>9.5</v>
      </c>
      <c r="J295" s="23">
        <v>917.99</v>
      </c>
      <c r="K295" s="23" t="s">
        <v>915</v>
      </c>
      <c r="L295" t="s">
        <v>405</v>
      </c>
      <c r="M295" s="7" t="s">
        <v>777</v>
      </c>
    </row>
    <row r="296" spans="2:13" x14ac:dyDescent="0.3">
      <c r="B296" s="38" t="str">
        <f>CONCATENATE(RawElecCD[[#This Row],[Manufacturer]],RawElecCD[[#This Row],[Model]])</f>
        <v>MaytagMEDB765FW</v>
      </c>
      <c r="C296" t="s">
        <v>96</v>
      </c>
      <c r="D296" t="s">
        <v>159</v>
      </c>
      <c r="E296" t="s">
        <v>18</v>
      </c>
      <c r="F296" s="43">
        <f>IF(OR(RawElecCD[[#This Row],[Volts]]=240,RawElecCD[[#This Row],[Volts]]=220,RawElecCD[[#This Row],[Volts]]="220/240V"),240,120)</f>
        <v>240</v>
      </c>
      <c r="G296" t="s">
        <v>403</v>
      </c>
      <c r="H296" t="str">
        <f>IF(RawElecCD[[#This Row],[Drum Cap]]&lt;4.4,"Compact","Standard")</f>
        <v>Standard</v>
      </c>
      <c r="I296" s="24">
        <v>7.4</v>
      </c>
      <c r="J296" s="23">
        <v>510.3</v>
      </c>
      <c r="K296" s="23" t="s">
        <v>915</v>
      </c>
      <c r="L296" t="s">
        <v>405</v>
      </c>
      <c r="M296" s="7" t="s">
        <v>428</v>
      </c>
    </row>
    <row r="297" spans="2:13" x14ac:dyDescent="0.3">
      <c r="B297" s="38" t="str">
        <f>CONCATENATE(RawElecCD[[#This Row],[Manufacturer]],RawElecCD[[#This Row],[Model]])</f>
        <v>SamsungDVE22N6850X</v>
      </c>
      <c r="C297" t="s">
        <v>14</v>
      </c>
      <c r="D297" t="s">
        <v>242</v>
      </c>
      <c r="E297" t="s">
        <v>18</v>
      </c>
      <c r="F297" s="43">
        <f>IF(OR(RawElecCD[[#This Row],[Volts]]=240,RawElecCD[[#This Row],[Volts]]=220,RawElecCD[[#This Row],[Volts]]="220/240V"),240,120)</f>
        <v>240</v>
      </c>
      <c r="G297">
        <v>240</v>
      </c>
      <c r="H297" t="str">
        <f>IF(RawElecCD[[#This Row],[Drum Cap]]&lt;4.4,"Compact","Standard")</f>
        <v>Compact</v>
      </c>
      <c r="I297" s="22">
        <v>4</v>
      </c>
      <c r="J297" s="21">
        <v>989.1</v>
      </c>
      <c r="K297" s="23" t="s">
        <v>915</v>
      </c>
      <c r="L297" t="s">
        <v>49</v>
      </c>
      <c r="M297" t="s">
        <v>376</v>
      </c>
    </row>
    <row r="298" spans="2:13" x14ac:dyDescent="0.3">
      <c r="B298" s="38" t="str">
        <f>CONCATENATE(RawElecCD[[#This Row],[Manufacturer]],RawElecCD[[#This Row],[Model]])</f>
        <v>GEGTX42EASJWW</v>
      </c>
      <c r="C298" t="s">
        <v>92</v>
      </c>
      <c r="D298" t="s">
        <v>134</v>
      </c>
      <c r="E298" t="s">
        <v>18</v>
      </c>
      <c r="F298" s="43">
        <f>IF(OR(RawElecCD[[#This Row],[Volts]]=240,RawElecCD[[#This Row],[Volts]]=220,RawElecCD[[#This Row],[Volts]]="220/240V"),240,120)</f>
        <v>240</v>
      </c>
      <c r="G298" t="s">
        <v>403</v>
      </c>
      <c r="H298" t="str">
        <f>IF(RawElecCD[[#This Row],[Drum Cap]]&lt;4.4,"Compact","Standard")</f>
        <v>Standard</v>
      </c>
      <c r="I298" s="24">
        <v>6.2</v>
      </c>
      <c r="J298" s="23">
        <v>377.99</v>
      </c>
      <c r="K298" s="23" t="s">
        <v>915</v>
      </c>
      <c r="L298" t="s">
        <v>405</v>
      </c>
      <c r="M298" s="7" t="s">
        <v>647</v>
      </c>
    </row>
    <row r="299" spans="2:13" x14ac:dyDescent="0.3">
      <c r="B299" s="38" t="str">
        <f>CONCATENATE(RawElecCD[[#This Row],[Manufacturer]],RawElecCD[[#This Row],[Model]])</f>
        <v>LG ElectronicsDLEX7800WE</v>
      </c>
      <c r="C299" t="s">
        <v>231</v>
      </c>
      <c r="D299" t="s">
        <v>149</v>
      </c>
      <c r="E299" t="s">
        <v>18</v>
      </c>
      <c r="F299" s="43">
        <f>IF(OR(RawElecCD[[#This Row],[Volts]]=240,RawElecCD[[#This Row],[Volts]]=220,RawElecCD[[#This Row],[Volts]]="220/240V"),240,120)</f>
        <v>240</v>
      </c>
      <c r="G299">
        <v>240</v>
      </c>
      <c r="H299" t="str">
        <f>IF(RawElecCD[[#This Row],[Drum Cap]]&lt;4.4,"Compact","Standard")</f>
        <v>Standard</v>
      </c>
      <c r="I299" s="22">
        <v>7.3</v>
      </c>
      <c r="J299" s="21">
        <v>798.3</v>
      </c>
      <c r="K299" s="23" t="s">
        <v>912</v>
      </c>
      <c r="L299" t="s">
        <v>49</v>
      </c>
      <c r="M299" s="7" t="s">
        <v>401</v>
      </c>
    </row>
    <row r="300" spans="2:13" x14ac:dyDescent="0.3">
      <c r="B300" s="38" t="str">
        <f>CONCATENATE(RawElecCD[[#This Row],[Manufacturer]],RawElecCD[[#This Row],[Model]])</f>
        <v>SamsungDVE22N6850X/A2</v>
      </c>
      <c r="C300" t="s">
        <v>14</v>
      </c>
      <c r="D300" t="s">
        <v>770</v>
      </c>
      <c r="E300" t="s">
        <v>18</v>
      </c>
      <c r="F300" s="43">
        <f>IF(OR(RawElecCD[[#This Row],[Volts]]=240,RawElecCD[[#This Row],[Volts]]=220,RawElecCD[[#This Row],[Volts]]="220/240V"),240,120)</f>
        <v>240</v>
      </c>
      <c r="G300" t="s">
        <v>403</v>
      </c>
      <c r="H300" t="str">
        <f>IF(RawElecCD[[#This Row],[Drum Cap]]&lt;4.4,"Compact","Standard")</f>
        <v>Standard</v>
      </c>
      <c r="I300" s="24">
        <v>7.4</v>
      </c>
      <c r="J300" s="23">
        <v>593.99</v>
      </c>
      <c r="K300" s="23" t="s">
        <v>915</v>
      </c>
      <c r="L300" t="s">
        <v>405</v>
      </c>
      <c r="M300" s="7" t="s">
        <v>771</v>
      </c>
    </row>
    <row r="301" spans="2:13" x14ac:dyDescent="0.3">
      <c r="B301" s="38" t="str">
        <f>CONCATENATE(RawElecCD[[#This Row],[Manufacturer]],RawElecCD[[#This Row],[Model]])</f>
        <v>GEDSKS333ECWW</v>
      </c>
      <c r="C301" t="s">
        <v>92</v>
      </c>
      <c r="D301" t="s">
        <v>290</v>
      </c>
      <c r="E301" t="s">
        <v>18</v>
      </c>
      <c r="F301" s="43">
        <f>IF(OR(RawElecCD[[#This Row],[Volts]]=240,RawElecCD[[#This Row],[Volts]]=220,RawElecCD[[#This Row],[Volts]]="220/240V"),240,120)</f>
        <v>120</v>
      </c>
      <c r="G301" t="s">
        <v>404</v>
      </c>
      <c r="H301" t="str">
        <f>IF(RawElecCD[[#This Row],[Drum Cap]]&lt;4.4,"Compact","Standard")</f>
        <v>Compact</v>
      </c>
      <c r="I301" s="24">
        <v>3.6</v>
      </c>
      <c r="J301" s="23">
        <v>350.99</v>
      </c>
      <c r="K301" s="21" t="s">
        <v>915</v>
      </c>
      <c r="L301" t="s">
        <v>405</v>
      </c>
      <c r="M301" s="7" t="s">
        <v>651</v>
      </c>
    </row>
    <row r="302" spans="2:13" x14ac:dyDescent="0.3">
      <c r="B302" s="38" t="str">
        <f>CONCATENATE(RawElecCD[[#This Row],[Manufacturer]],RawElecCD[[#This Row],[Model]])</f>
        <v>HaierHLP141E</v>
      </c>
      <c r="C302" t="s">
        <v>184</v>
      </c>
      <c r="D302" t="s">
        <v>652</v>
      </c>
      <c r="E302" t="s">
        <v>18</v>
      </c>
      <c r="F302" s="43">
        <f>IF(OR(RawElecCD[[#This Row],[Volts]]=240,RawElecCD[[#This Row],[Volts]]=220,RawElecCD[[#This Row],[Volts]]="220/240V"),240,120)</f>
        <v>120</v>
      </c>
      <c r="G302" t="s">
        <v>902</v>
      </c>
      <c r="H302" t="str">
        <f>IF(RawElecCD[[#This Row],[Drum Cap]]&lt;4.4,"Compact","Standard")</f>
        <v>Compact</v>
      </c>
      <c r="I302" s="24">
        <v>2.6</v>
      </c>
      <c r="J302" s="21">
        <v>314.99</v>
      </c>
      <c r="K302" s="21" t="s">
        <v>915</v>
      </c>
      <c r="L302" t="s">
        <v>533</v>
      </c>
      <c r="M302" t="s">
        <v>653</v>
      </c>
    </row>
    <row r="303" spans="2:13" x14ac:dyDescent="0.3">
      <c r="B303" s="38" t="str">
        <f>CONCATENATE(RawElecCD[[#This Row],[Manufacturer]],RawElecCD[[#This Row],[Model]])</f>
        <v>AmanaNED4655E</v>
      </c>
      <c r="C303" t="s">
        <v>93</v>
      </c>
      <c r="D303" t="s">
        <v>654</v>
      </c>
      <c r="E303" t="s">
        <v>18</v>
      </c>
      <c r="F303" s="43">
        <f>IF(OR(RawElecCD[[#This Row],[Volts]]=240,RawElecCD[[#This Row],[Volts]]=220,RawElecCD[[#This Row],[Volts]]="220/240V"),240,120)</f>
        <v>240</v>
      </c>
      <c r="G303" s="38">
        <v>240</v>
      </c>
      <c r="H303" t="str">
        <f>IF(RawElecCD[[#This Row],[Drum Cap]]&lt;4.4,"Compact","Standard")</f>
        <v>Standard</v>
      </c>
      <c r="I303" s="24">
        <v>6.5</v>
      </c>
      <c r="J303" s="21">
        <v>599.72</v>
      </c>
      <c r="K303" s="23" t="s">
        <v>915</v>
      </c>
      <c r="L303" t="s">
        <v>533</v>
      </c>
      <c r="M303" t="s">
        <v>655</v>
      </c>
    </row>
    <row r="304" spans="2:13" x14ac:dyDescent="0.3">
      <c r="B304" s="38" t="str">
        <f>CONCATENATE(RawElecCD[[#This Row],[Manufacturer]],RawElecCD[[#This Row],[Model]])</f>
        <v>Magic ChefMCSDRY35W</v>
      </c>
      <c r="C304" t="s">
        <v>234</v>
      </c>
      <c r="D304" t="s">
        <v>270</v>
      </c>
      <c r="E304" t="s">
        <v>18</v>
      </c>
      <c r="F304" s="43">
        <f>IF(OR(RawElecCD[[#This Row],[Volts]]=240,RawElecCD[[#This Row],[Volts]]=220,RawElecCD[[#This Row],[Volts]]="220/240V"),240,120)</f>
        <v>120</v>
      </c>
      <c r="G304" s="38">
        <v>110</v>
      </c>
      <c r="H304" t="str">
        <f>IF(RawElecCD[[#This Row],[Drum Cap]]&lt;4.4,"Compact","Standard")</f>
        <v>Compact</v>
      </c>
      <c r="I304" s="24">
        <v>3.5</v>
      </c>
      <c r="J304" s="21">
        <v>379.81</v>
      </c>
      <c r="K304" s="21" t="s">
        <v>915</v>
      </c>
      <c r="L304" t="s">
        <v>533</v>
      </c>
      <c r="M304" t="s">
        <v>656</v>
      </c>
    </row>
    <row r="305" spans="2:13" x14ac:dyDescent="0.3">
      <c r="B305" s="38" t="str">
        <f>CONCATENATE(RawElecCD[[#This Row],[Manufacturer]],RawElecCD[[#This Row],[Model]])</f>
        <v>WhirlpoolWED85HEFC</v>
      </c>
      <c r="C305" t="s">
        <v>15</v>
      </c>
      <c r="D305" t="s">
        <v>694</v>
      </c>
      <c r="E305" t="s">
        <v>18</v>
      </c>
      <c r="F305" s="43">
        <f>IF(OR(RawElecCD[[#This Row],[Volts]]=240,RawElecCD[[#This Row],[Volts]]=220,RawElecCD[[#This Row],[Volts]]="220/240V"),240,120)</f>
        <v>240</v>
      </c>
      <c r="G305" t="s">
        <v>403</v>
      </c>
      <c r="H305" t="str">
        <f>IF(RawElecCD[[#This Row],[Drum Cap]]&lt;4.4,"Compact","Standard")</f>
        <v>Standard</v>
      </c>
      <c r="I305" s="24">
        <v>9.1999999999999993</v>
      </c>
      <c r="J305" s="23">
        <v>647.99</v>
      </c>
      <c r="K305" s="23" t="s">
        <v>912</v>
      </c>
      <c r="L305" t="s">
        <v>405</v>
      </c>
      <c r="M305" s="7" t="s">
        <v>695</v>
      </c>
    </row>
    <row r="306" spans="2:13" x14ac:dyDescent="0.3">
      <c r="B306" s="38" t="str">
        <f>CONCATENATE(RawElecCD[[#This Row],[Manufacturer]],RawElecCD[[#This Row],[Model]])</f>
        <v>MaytagMEDB766FW</v>
      </c>
      <c r="C306" t="s">
        <v>96</v>
      </c>
      <c r="D306" t="s">
        <v>828</v>
      </c>
      <c r="E306" t="s">
        <v>18</v>
      </c>
      <c r="F306" s="43">
        <f>IF(OR(RawElecCD[[#This Row],[Volts]]=240,RawElecCD[[#This Row],[Volts]]=220,RawElecCD[[#This Row],[Volts]]="220/240V"),240,120)</f>
        <v>240</v>
      </c>
      <c r="G306" t="s">
        <v>403</v>
      </c>
      <c r="H306" t="str">
        <f>IF(RawElecCD[[#This Row],[Drum Cap]]&lt;4.4,"Compact","Standard")</f>
        <v>Standard</v>
      </c>
      <c r="I306" s="24">
        <v>7.3</v>
      </c>
      <c r="J306" s="23">
        <v>539.97</v>
      </c>
      <c r="K306" s="23" t="s">
        <v>915</v>
      </c>
      <c r="L306" t="s">
        <v>405</v>
      </c>
      <c r="M306" s="7" t="s">
        <v>829</v>
      </c>
    </row>
    <row r="307" spans="2:13" x14ac:dyDescent="0.3">
      <c r="B307" s="38" t="str">
        <f>CONCATENATE(RawElecCD[[#This Row],[Manufacturer]],RawElecCD[[#This Row],[Model]])</f>
        <v>SamsungDVE45M5500P/A3</v>
      </c>
      <c r="C307" t="s">
        <v>14</v>
      </c>
      <c r="D307" t="s">
        <v>634</v>
      </c>
      <c r="E307" t="s">
        <v>18</v>
      </c>
      <c r="F307" s="43">
        <f>IF(OR(RawElecCD[[#This Row],[Volts]]=240,RawElecCD[[#This Row],[Volts]]=220,RawElecCD[[#This Row],[Volts]]="220/240V"),240,120)</f>
        <v>240</v>
      </c>
      <c r="G307" t="s">
        <v>403</v>
      </c>
      <c r="H307" t="str">
        <f>IF(RawElecCD[[#This Row],[Drum Cap]]&lt;4.4,"Compact","Standard")</f>
        <v>Standard</v>
      </c>
      <c r="I307" s="24">
        <v>7.5</v>
      </c>
      <c r="J307" s="23">
        <v>593.99</v>
      </c>
      <c r="K307" s="23" t="s">
        <v>912</v>
      </c>
      <c r="L307" t="s">
        <v>405</v>
      </c>
      <c r="M307" s="7" t="s">
        <v>635</v>
      </c>
    </row>
    <row r="308" spans="2:13" x14ac:dyDescent="0.3">
      <c r="B308" s="38" t="str">
        <f>CONCATENATE(RawElecCD[[#This Row],[Manufacturer]],RawElecCD[[#This Row],[Model]])</f>
        <v>MaytagMEDB835DC</v>
      </c>
      <c r="C308" t="s">
        <v>96</v>
      </c>
      <c r="D308" t="s">
        <v>631</v>
      </c>
      <c r="E308" t="s">
        <v>900</v>
      </c>
      <c r="F308" s="43">
        <f>IF(OR(RawElecCD[[#This Row],[Volts]]=240,RawElecCD[[#This Row],[Volts]]=220,RawElecCD[[#This Row],[Volts]]="220/240V"),240,120)</f>
        <v>240</v>
      </c>
      <c r="G308">
        <v>240</v>
      </c>
      <c r="H308" t="str">
        <f>IF(RawElecCD[[#This Row],[Drum Cap]]&lt;4.4,"Compact","Standard")</f>
        <v>Standard</v>
      </c>
      <c r="I308" s="24">
        <v>8.8000000000000007</v>
      </c>
      <c r="J308" s="23">
        <v>593.46</v>
      </c>
      <c r="K308" s="23" t="s">
        <v>912</v>
      </c>
      <c r="L308" t="s">
        <v>405</v>
      </c>
      <c r="M308" s="7" t="s">
        <v>632</v>
      </c>
    </row>
    <row r="309" spans="2:13" x14ac:dyDescent="0.3">
      <c r="B309" s="38" t="str">
        <f>CONCATENATE(RawElecCD[[#This Row],[Manufacturer]],RawElecCD[[#This Row],[Model]])</f>
        <v>Kenmore81582</v>
      </c>
      <c r="C309" t="s">
        <v>527</v>
      </c>
      <c r="D309" t="s">
        <v>522</v>
      </c>
      <c r="E309" t="s">
        <v>900</v>
      </c>
      <c r="F309" s="43">
        <f>IF(OR(RawElecCD[[#This Row],[Volts]]=240,RawElecCD[[#This Row],[Volts]]=220,RawElecCD[[#This Row],[Volts]]="220/240V"),240,120)</f>
        <v>240</v>
      </c>
      <c r="G309" t="s">
        <v>403</v>
      </c>
      <c r="H309" t="str">
        <f>IF(RawElecCD[[#This Row],[Drum Cap]]&lt;4.4,"Compact","Standard")</f>
        <v>Standard</v>
      </c>
      <c r="I309" s="24">
        <v>7.4</v>
      </c>
      <c r="J309" s="23">
        <v>670.44</v>
      </c>
      <c r="K309" s="23" t="s">
        <v>912</v>
      </c>
      <c r="L309" t="s">
        <v>405</v>
      </c>
      <c r="M309" s="7" t="s">
        <v>472</v>
      </c>
    </row>
    <row r="310" spans="2:13" x14ac:dyDescent="0.3">
      <c r="B310" s="38" t="str">
        <f>CONCATENATE(RawElecCD[[#This Row],[Manufacturer]],RawElecCD[[#This Row],[Model]])</f>
        <v>WhirlpoolWED85HEFW</v>
      </c>
      <c r="C310" t="s">
        <v>15</v>
      </c>
      <c r="D310" t="s">
        <v>521</v>
      </c>
      <c r="E310" t="s">
        <v>18</v>
      </c>
      <c r="F310" s="43">
        <f>IF(OR(RawElecCD[[#This Row],[Volts]]=240,RawElecCD[[#This Row],[Volts]]=220,RawElecCD[[#This Row],[Volts]]="220/240V"),240,120)</f>
        <v>240</v>
      </c>
      <c r="G310" t="s">
        <v>403</v>
      </c>
      <c r="H310" t="str">
        <f>IF(RawElecCD[[#This Row],[Drum Cap]]&lt;4.4,"Compact","Standard")</f>
        <v>Standard</v>
      </c>
      <c r="I310" s="24">
        <v>7.4</v>
      </c>
      <c r="J310" s="23">
        <v>593.99</v>
      </c>
      <c r="K310" s="23" t="s">
        <v>912</v>
      </c>
      <c r="L310" t="s">
        <v>405</v>
      </c>
      <c r="M310" s="7" t="s">
        <v>471</v>
      </c>
    </row>
    <row r="311" spans="2:13" x14ac:dyDescent="0.3">
      <c r="B311" s="38" t="str">
        <f>CONCATENATE(RawElecCD[[#This Row],[Manufacturer]],RawElecCD[[#This Row],[Model]])</f>
        <v>SamsungDVE45M5500W/A3</v>
      </c>
      <c r="C311" t="s">
        <v>14</v>
      </c>
      <c r="D311" t="s">
        <v>705</v>
      </c>
      <c r="E311" t="s">
        <v>18</v>
      </c>
      <c r="F311" s="43">
        <f>IF(OR(RawElecCD[[#This Row],[Volts]]=240,RawElecCD[[#This Row],[Volts]]=220,RawElecCD[[#This Row],[Volts]]="220/240V"),240,120)</f>
        <v>240</v>
      </c>
      <c r="G311" t="s">
        <v>403</v>
      </c>
      <c r="H311" t="str">
        <f>IF(RawElecCD[[#This Row],[Drum Cap]]&lt;4.4,"Compact","Standard")</f>
        <v>Standard</v>
      </c>
      <c r="I311" s="24">
        <v>7.4</v>
      </c>
      <c r="J311" s="23">
        <v>539.99</v>
      </c>
      <c r="K311" s="23" t="s">
        <v>912</v>
      </c>
      <c r="L311" t="s">
        <v>405</v>
      </c>
      <c r="M311" s="7" t="s">
        <v>706</v>
      </c>
    </row>
    <row r="312" spans="2:13" x14ac:dyDescent="0.3">
      <c r="B312" s="38" t="str">
        <f>CONCATENATE(RawElecCD[[#This Row],[Manufacturer]],RawElecCD[[#This Row],[Model]])</f>
        <v>LGDLEX7800WE</v>
      </c>
      <c r="C312" t="s">
        <v>95</v>
      </c>
      <c r="D312" t="s">
        <v>149</v>
      </c>
      <c r="E312" t="s">
        <v>18</v>
      </c>
      <c r="F312" s="43">
        <f>IF(OR(RawElecCD[[#This Row],[Volts]]=240,RawElecCD[[#This Row],[Volts]]=220,RawElecCD[[#This Row],[Volts]]="220/240V"),240,120)</f>
        <v>240</v>
      </c>
      <c r="G312" t="s">
        <v>403</v>
      </c>
      <c r="H312" t="str">
        <f>IF(RawElecCD[[#This Row],[Drum Cap]]&lt;4.4,"Compact","Standard")</f>
        <v>Standard</v>
      </c>
      <c r="I312" s="24">
        <v>7.3</v>
      </c>
      <c r="J312" s="23">
        <v>593.99</v>
      </c>
      <c r="K312" s="23" t="s">
        <v>912</v>
      </c>
      <c r="L312" t="s">
        <v>405</v>
      </c>
      <c r="M312" s="7" t="s">
        <v>567</v>
      </c>
    </row>
    <row r="313" spans="2:13" x14ac:dyDescent="0.3">
      <c r="B313" s="38" t="str">
        <f>CONCATENATE(RawElecCD[[#This Row],[Manufacturer]],RawElecCD[[#This Row],[Model]])</f>
        <v>LG ElectronicsDLEX7900BE</v>
      </c>
      <c r="C313" t="s">
        <v>231</v>
      </c>
      <c r="D313" t="s">
        <v>291</v>
      </c>
      <c r="E313" t="s">
        <v>18</v>
      </c>
      <c r="F313" s="43">
        <f>IF(OR(RawElecCD[[#This Row],[Volts]]=240,RawElecCD[[#This Row],[Volts]]=220,RawElecCD[[#This Row],[Volts]]="220/240V"),240,120)</f>
        <v>240</v>
      </c>
      <c r="G313">
        <v>240</v>
      </c>
      <c r="H313" t="str">
        <f>IF(RawElecCD[[#This Row],[Drum Cap]]&lt;4.4,"Compact","Standard")</f>
        <v>Standard</v>
      </c>
      <c r="I313" s="22">
        <v>7.3</v>
      </c>
      <c r="J313" s="21">
        <v>998.1</v>
      </c>
      <c r="K313" s="23" t="s">
        <v>912</v>
      </c>
      <c r="L313" t="s">
        <v>49</v>
      </c>
      <c r="M313" s="7" t="s">
        <v>333</v>
      </c>
    </row>
    <row r="314" spans="2:13" x14ac:dyDescent="0.3">
      <c r="B314" s="38" t="str">
        <f>CONCATENATE(RawElecCD[[#This Row],[Manufacturer]],RawElecCD[[#This Row],[Model]])</f>
        <v>ElectroluxEFME617STT</v>
      </c>
      <c r="C314" t="s">
        <v>94</v>
      </c>
      <c r="D314" t="s">
        <v>673</v>
      </c>
      <c r="E314" t="s">
        <v>18</v>
      </c>
      <c r="F314" s="43">
        <f>IF(OR(RawElecCD[[#This Row],[Volts]]=240,RawElecCD[[#This Row],[Volts]]=220,RawElecCD[[#This Row],[Volts]]="220/240V"),240,120)</f>
        <v>240</v>
      </c>
      <c r="G314">
        <v>240</v>
      </c>
      <c r="H314" t="str">
        <f>IF(RawElecCD[[#This Row],[Drum Cap]]&lt;4.4,"Compact","Standard")</f>
        <v>Standard</v>
      </c>
      <c r="I314" s="24">
        <v>7.5</v>
      </c>
      <c r="J314" s="23">
        <v>674.99</v>
      </c>
      <c r="K314" s="21" t="s">
        <v>912</v>
      </c>
      <c r="L314" t="s">
        <v>405</v>
      </c>
      <c r="M314" s="7" t="s">
        <v>674</v>
      </c>
    </row>
    <row r="315" spans="2:13" x14ac:dyDescent="0.3">
      <c r="B315" s="38" t="str">
        <f>CONCATENATE(RawElecCD[[#This Row],[Manufacturer]],RawElecCD[[#This Row],[Model]])</f>
        <v>Kenmore81583</v>
      </c>
      <c r="C315" t="s">
        <v>527</v>
      </c>
      <c r="D315" t="s">
        <v>493</v>
      </c>
      <c r="E315" t="s">
        <v>900</v>
      </c>
      <c r="F315" s="43">
        <f>IF(OR(RawElecCD[[#This Row],[Volts]]=240,RawElecCD[[#This Row],[Volts]]=220,RawElecCD[[#This Row],[Volts]]="220/240V"),240,120)</f>
        <v>240</v>
      </c>
      <c r="G315" t="s">
        <v>403</v>
      </c>
      <c r="H315" t="str">
        <f>IF(RawElecCD[[#This Row],[Drum Cap]]&lt;4.4,"Compact","Standard")</f>
        <v>Standard</v>
      </c>
      <c r="I315" s="24">
        <v>7.4</v>
      </c>
      <c r="J315" s="23">
        <v>844.94</v>
      </c>
      <c r="K315" s="23" t="s">
        <v>912</v>
      </c>
      <c r="L315" t="s">
        <v>405</v>
      </c>
      <c r="M315" s="7" t="s">
        <v>429</v>
      </c>
    </row>
    <row r="316" spans="2:13" x14ac:dyDescent="0.3">
      <c r="B316" s="38" t="str">
        <f>CONCATENATE(RawElecCD[[#This Row],[Manufacturer]],RawElecCD[[#This Row],[Model]])</f>
        <v>Kenmore81592</v>
      </c>
      <c r="C316" t="s">
        <v>527</v>
      </c>
      <c r="D316" t="s">
        <v>735</v>
      </c>
      <c r="E316" t="s">
        <v>900</v>
      </c>
      <c r="F316" s="43">
        <f>IF(OR(RawElecCD[[#This Row],[Volts]]=240,RawElecCD[[#This Row],[Volts]]=220,RawElecCD[[#This Row],[Volts]]="220/240V"),240,120)</f>
        <v>240</v>
      </c>
      <c r="G316" t="s">
        <v>403</v>
      </c>
      <c r="H316" t="str">
        <f>IF(RawElecCD[[#This Row],[Drum Cap]]&lt;4.4,"Compact","Standard")</f>
        <v>Standard</v>
      </c>
      <c r="I316" s="24">
        <v>5.9</v>
      </c>
      <c r="J316" s="23">
        <v>935.54</v>
      </c>
      <c r="K316" s="23" t="s">
        <v>912</v>
      </c>
      <c r="L316" t="s">
        <v>405</v>
      </c>
      <c r="M316" s="7" t="s">
        <v>736</v>
      </c>
    </row>
    <row r="317" spans="2:13" x14ac:dyDescent="0.3">
      <c r="B317" s="38" t="str">
        <f>CONCATENATE(RawElecCD[[#This Row],[Manufacturer]],RawElecCD[[#This Row],[Model]])</f>
        <v>LGDLEX7900BE</v>
      </c>
      <c r="C317" t="s">
        <v>95</v>
      </c>
      <c r="D317" t="s">
        <v>291</v>
      </c>
      <c r="E317" t="s">
        <v>18</v>
      </c>
      <c r="F317" s="43">
        <f>IF(OR(RawElecCD[[#This Row],[Volts]]=240,RawElecCD[[#This Row],[Volts]]=220,RawElecCD[[#This Row],[Volts]]="220/240V"),240,120)</f>
        <v>240</v>
      </c>
      <c r="G317" t="s">
        <v>403</v>
      </c>
      <c r="H317" t="str">
        <f>IF(RawElecCD[[#This Row],[Drum Cap]]&lt;4.4,"Compact","Standard")</f>
        <v>Standard</v>
      </c>
      <c r="I317" s="24">
        <v>7.3</v>
      </c>
      <c r="J317" s="23">
        <v>701.99</v>
      </c>
      <c r="K317" s="23" t="s">
        <v>912</v>
      </c>
      <c r="L317" t="s">
        <v>405</v>
      </c>
      <c r="M317" s="7" t="s">
        <v>427</v>
      </c>
    </row>
    <row r="318" spans="2:13" x14ac:dyDescent="0.3">
      <c r="B318" s="38" t="str">
        <f>CONCATENATE(RawElecCD[[#This Row],[Manufacturer]],RawElecCD[[#This Row],[Model]])</f>
        <v>ElectroluxEFDE210TIS</v>
      </c>
      <c r="C318" t="s">
        <v>94</v>
      </c>
      <c r="D318" t="s">
        <v>681</v>
      </c>
      <c r="E318" t="s">
        <v>18</v>
      </c>
      <c r="F318" s="43">
        <f>IF(OR(RawElecCD[[#This Row],[Volts]]=240,RawElecCD[[#This Row],[Volts]]=220,RawElecCD[[#This Row],[Volts]]="220/240V"),240,120)</f>
        <v>240</v>
      </c>
      <c r="G318" t="s">
        <v>403</v>
      </c>
      <c r="H318" t="str">
        <f>IF(RawElecCD[[#This Row],[Drum Cap]]&lt;4.4,"Compact","Standard")</f>
        <v>Standard</v>
      </c>
      <c r="I318" s="24">
        <v>7.3</v>
      </c>
      <c r="J318" s="23">
        <v>674.99</v>
      </c>
      <c r="K318" s="23" t="s">
        <v>915</v>
      </c>
      <c r="L318" t="s">
        <v>405</v>
      </c>
      <c r="M318" s="7" t="s">
        <v>682</v>
      </c>
    </row>
    <row r="319" spans="2:13" x14ac:dyDescent="0.3">
      <c r="B319" s="38" t="str">
        <f>CONCATENATE(RawElecCD[[#This Row],[Manufacturer]],RawElecCD[[#This Row],[Model]])</f>
        <v>MaytagMEDB835DW</v>
      </c>
      <c r="C319" t="s">
        <v>96</v>
      </c>
      <c r="D319" t="s">
        <v>169</v>
      </c>
      <c r="E319" t="s">
        <v>900</v>
      </c>
      <c r="F319" s="43">
        <f>IF(OR(RawElecCD[[#This Row],[Volts]]=240,RawElecCD[[#This Row],[Volts]]=220,RawElecCD[[#This Row],[Volts]]="220/240V"),240,120)</f>
        <v>240</v>
      </c>
      <c r="G319">
        <v>240</v>
      </c>
      <c r="H319" t="str">
        <f>IF(RawElecCD[[#This Row],[Drum Cap]]&lt;4.4,"Compact","Standard")</f>
        <v>Standard</v>
      </c>
      <c r="I319" s="24">
        <v>8.8000000000000007</v>
      </c>
      <c r="J319" s="23">
        <v>649.99</v>
      </c>
      <c r="K319" s="23" t="s">
        <v>912</v>
      </c>
      <c r="L319" t="s">
        <v>53</v>
      </c>
      <c r="M319" t="s">
        <v>199</v>
      </c>
    </row>
    <row r="320" spans="2:13" x14ac:dyDescent="0.3">
      <c r="B320" s="38" t="str">
        <f>CONCATENATE(RawElecCD[[#This Row],[Manufacturer]],RawElecCD[[#This Row],[Model]])</f>
        <v>GEGFT14ESSLWW</v>
      </c>
      <c r="C320" t="s">
        <v>92</v>
      </c>
      <c r="D320" t="s">
        <v>166</v>
      </c>
      <c r="E320" t="s">
        <v>18</v>
      </c>
      <c r="F320" s="43">
        <f>IF(OR(RawElecCD[[#This Row],[Volts]]=240,RawElecCD[[#This Row],[Volts]]=220,RawElecCD[[#This Row],[Volts]]="220/240V"),240,120)</f>
        <v>240</v>
      </c>
      <c r="G320" t="s">
        <v>403</v>
      </c>
      <c r="H320" t="str">
        <f>IF(RawElecCD[[#This Row],[Drum Cap]]&lt;4.4,"Compact","Standard")</f>
        <v>Standard</v>
      </c>
      <c r="I320" s="24">
        <v>7.2</v>
      </c>
      <c r="J320" s="23">
        <v>539.96</v>
      </c>
      <c r="K320" s="23" t="s">
        <v>915</v>
      </c>
      <c r="L320" t="s">
        <v>405</v>
      </c>
      <c r="M320" s="7" t="s">
        <v>685</v>
      </c>
    </row>
    <row r="321" spans="2:13" x14ac:dyDescent="0.3">
      <c r="B321" s="38" t="str">
        <f>CONCATENATE(RawElecCD[[#This Row],[Manufacturer]],RawElecCD[[#This Row],[Model]])</f>
        <v>SamsungDVE45M5500Z/A3</v>
      </c>
      <c r="C321" t="s">
        <v>14</v>
      </c>
      <c r="D321" t="s">
        <v>781</v>
      </c>
      <c r="E321" t="s">
        <v>18</v>
      </c>
      <c r="F321" s="43">
        <f>IF(OR(RawElecCD[[#This Row],[Volts]]=240,RawElecCD[[#This Row],[Volts]]=220,RawElecCD[[#This Row],[Volts]]="220/240V"),240,120)</f>
        <v>240</v>
      </c>
      <c r="G321" t="s">
        <v>403</v>
      </c>
      <c r="H321" t="str">
        <f>IF(RawElecCD[[#This Row],[Drum Cap]]&lt;4.4,"Compact","Standard")</f>
        <v>Standard</v>
      </c>
      <c r="I321" s="24">
        <v>6.2</v>
      </c>
      <c r="J321" s="23">
        <v>593.99</v>
      </c>
      <c r="K321" s="23" t="s">
        <v>912</v>
      </c>
      <c r="L321" t="s">
        <v>405</v>
      </c>
      <c r="M321" s="7" t="s">
        <v>782</v>
      </c>
    </row>
    <row r="322" spans="2:13" x14ac:dyDescent="0.3">
      <c r="B322" s="38" t="str">
        <f>CONCATENATE(RawElecCD[[#This Row],[Manufacturer]],RawElecCD[[#This Row],[Model]])</f>
        <v>SamsungDVE45N5300V/A3</v>
      </c>
      <c r="C322" t="s">
        <v>14</v>
      </c>
      <c r="D322" t="s">
        <v>729</v>
      </c>
      <c r="E322" t="s">
        <v>18</v>
      </c>
      <c r="F322" s="43">
        <f>IF(OR(RawElecCD[[#This Row],[Volts]]=240,RawElecCD[[#This Row],[Volts]]=220,RawElecCD[[#This Row],[Volts]]="220/240V"),240,120)</f>
        <v>240</v>
      </c>
      <c r="G322" t="s">
        <v>403</v>
      </c>
      <c r="H322" t="str">
        <f>IF(RawElecCD[[#This Row],[Drum Cap]]&lt;4.4,"Compact","Standard")</f>
        <v>Standard</v>
      </c>
      <c r="I322" s="24">
        <v>5.9</v>
      </c>
      <c r="J322" s="23">
        <v>539.99</v>
      </c>
      <c r="K322" s="21" t="s">
        <v>915</v>
      </c>
      <c r="L322" t="s">
        <v>405</v>
      </c>
      <c r="M322" s="7" t="s">
        <v>730</v>
      </c>
    </row>
    <row r="323" spans="2:13" x14ac:dyDescent="0.3">
      <c r="B323" s="38" t="str">
        <f>CONCATENATE(RawElecCD[[#This Row],[Manufacturer]],RawElecCD[[#This Row],[Model]])</f>
        <v>SamsungDVE45N5300W/A3</v>
      </c>
      <c r="C323" t="s">
        <v>14</v>
      </c>
      <c r="D323" t="s">
        <v>717</v>
      </c>
      <c r="E323" t="s">
        <v>18</v>
      </c>
      <c r="F323" s="43">
        <f>IF(OR(RawElecCD[[#This Row],[Volts]]=240,RawElecCD[[#This Row],[Volts]]=220,RawElecCD[[#This Row],[Volts]]="220/240V"),240,120)</f>
        <v>120</v>
      </c>
      <c r="G323" t="s">
        <v>404</v>
      </c>
      <c r="H323" t="str">
        <f>IF(RawElecCD[[#This Row],[Drum Cap]]&lt;4.4,"Compact","Standard")</f>
        <v>Standard</v>
      </c>
      <c r="I323" s="24">
        <v>7.4</v>
      </c>
      <c r="J323" s="23">
        <v>485.99</v>
      </c>
      <c r="K323" s="21" t="s">
        <v>915</v>
      </c>
      <c r="L323" t="s">
        <v>405</v>
      </c>
      <c r="M323" s="7" t="s">
        <v>718</v>
      </c>
    </row>
    <row r="324" spans="2:13" x14ac:dyDescent="0.3">
      <c r="B324" s="38" t="str">
        <f>CONCATENATE(RawElecCD[[#This Row],[Manufacturer]],RawElecCD[[#This Row],[Model]])</f>
        <v>SamsungDVE45R6100C/A3</v>
      </c>
      <c r="C324" t="s">
        <v>14</v>
      </c>
      <c r="D324" t="s">
        <v>552</v>
      </c>
      <c r="E324" t="s">
        <v>18</v>
      </c>
      <c r="F324" s="43">
        <f>IF(OR(RawElecCD[[#This Row],[Volts]]=240,RawElecCD[[#This Row],[Volts]]=220,RawElecCD[[#This Row],[Volts]]="220/240V"),240,120)</f>
        <v>240</v>
      </c>
      <c r="G324">
        <v>240</v>
      </c>
      <c r="H324" t="str">
        <f>IF(RawElecCD[[#This Row],[Drum Cap]]&lt;4.4,"Compact","Standard")</f>
        <v>Standard</v>
      </c>
      <c r="I324" s="24">
        <v>7.5</v>
      </c>
      <c r="J324" s="23">
        <v>539.99</v>
      </c>
      <c r="K324" s="21" t="s">
        <v>915</v>
      </c>
      <c r="L324" t="s">
        <v>405</v>
      </c>
      <c r="M324" s="7" t="s">
        <v>553</v>
      </c>
    </row>
    <row r="325" spans="2:13" x14ac:dyDescent="0.3">
      <c r="B325" s="38" t="str">
        <f>CONCATENATE(RawElecCD[[#This Row],[Manufacturer]],RawElecCD[[#This Row],[Model]])</f>
        <v>WhirlpoolWED8600YW</v>
      </c>
      <c r="C325" t="s">
        <v>15</v>
      </c>
      <c r="D325" t="s">
        <v>879</v>
      </c>
      <c r="E325" t="s">
        <v>18</v>
      </c>
      <c r="F325" s="43">
        <f>IF(OR(RawElecCD[[#This Row],[Volts]]=240,RawElecCD[[#This Row],[Volts]]=220,RawElecCD[[#This Row],[Volts]]="220/240V"),240,120)</f>
        <v>240</v>
      </c>
      <c r="G325" t="s">
        <v>403</v>
      </c>
      <c r="H325" t="str">
        <f>IF(RawElecCD[[#This Row],[Drum Cap]]&lt;4.4,"Compact","Standard")</f>
        <v>Standard</v>
      </c>
      <c r="I325" s="24">
        <v>9</v>
      </c>
      <c r="J325" s="23">
        <v>593.99</v>
      </c>
      <c r="K325" s="23" t="s">
        <v>915</v>
      </c>
      <c r="L325" t="s">
        <v>405</v>
      </c>
      <c r="M325" s="7" t="s">
        <v>880</v>
      </c>
    </row>
    <row r="326" spans="2:13" x14ac:dyDescent="0.3">
      <c r="B326" s="38" t="str">
        <f>CONCATENATE(RawElecCD[[#This Row],[Manufacturer]],RawElecCD[[#This Row],[Model]])</f>
        <v>WhirlpoolWED8620HC</v>
      </c>
      <c r="C326" t="s">
        <v>15</v>
      </c>
      <c r="D326" t="s">
        <v>164</v>
      </c>
      <c r="E326" t="s">
        <v>18</v>
      </c>
      <c r="F326" s="43">
        <f>IF(OR(RawElecCD[[#This Row],[Volts]]=240,RawElecCD[[#This Row],[Volts]]=220,RawElecCD[[#This Row],[Volts]]="220/240V"),240,120)</f>
        <v>240</v>
      </c>
      <c r="G326">
        <v>240</v>
      </c>
      <c r="H326" t="str">
        <f>IF(RawElecCD[[#This Row],[Drum Cap]]&lt;4.4,"Compact","Standard")</f>
        <v>Standard</v>
      </c>
      <c r="I326" s="22">
        <v>7.4</v>
      </c>
      <c r="J326" s="23">
        <v>899.99</v>
      </c>
      <c r="K326" s="23" t="s">
        <v>912</v>
      </c>
      <c r="L326" t="s">
        <v>53</v>
      </c>
      <c r="M326" t="s">
        <v>207</v>
      </c>
    </row>
    <row r="327" spans="2:13" x14ac:dyDescent="0.3">
      <c r="B327" s="38" t="str">
        <f>CONCATENATE(RawElecCD[[#This Row],[Manufacturer]],RawElecCD[[#This Row],[Model]])</f>
        <v>SamsungDVE45R6100W</v>
      </c>
      <c r="C327" t="s">
        <v>14</v>
      </c>
      <c r="D327" t="s">
        <v>288</v>
      </c>
      <c r="E327" t="s">
        <v>18</v>
      </c>
      <c r="F327" s="43">
        <f>IF(OR(RawElecCD[[#This Row],[Volts]]=240,RawElecCD[[#This Row],[Volts]]=220,RawElecCD[[#This Row],[Volts]]="220/240V"),240,120)</f>
        <v>240</v>
      </c>
      <c r="G327">
        <v>240</v>
      </c>
      <c r="H327" t="str">
        <f>IF(RawElecCD[[#This Row],[Drum Cap]]&lt;4.4,"Compact","Standard")</f>
        <v>Standard</v>
      </c>
      <c r="I327" s="22">
        <v>7.5</v>
      </c>
      <c r="J327" s="21">
        <v>648</v>
      </c>
      <c r="K327" s="21" t="s">
        <v>915</v>
      </c>
      <c r="L327" t="s">
        <v>49</v>
      </c>
      <c r="M327" t="s">
        <v>322</v>
      </c>
    </row>
    <row r="328" spans="2:13" x14ac:dyDescent="0.3">
      <c r="B328" s="38" t="str">
        <f>CONCATENATE(RawElecCD[[#This Row],[Manufacturer]],RawElecCD[[#This Row],[Model]])</f>
        <v>ElectroluxEFDE210TIW</v>
      </c>
      <c r="C328" t="s">
        <v>94</v>
      </c>
      <c r="D328" t="s">
        <v>287</v>
      </c>
      <c r="E328" t="s">
        <v>18</v>
      </c>
      <c r="F328" s="43">
        <f>IF(OR(RawElecCD[[#This Row],[Volts]]=240,RawElecCD[[#This Row],[Volts]]=220,RawElecCD[[#This Row],[Volts]]="220/240V"),240,120)</f>
        <v>240</v>
      </c>
      <c r="G328" t="s">
        <v>403</v>
      </c>
      <c r="H328" t="str">
        <f>IF(RawElecCD[[#This Row],[Drum Cap]]&lt;4.4,"Compact","Standard")</f>
        <v>Standard</v>
      </c>
      <c r="I328" s="24">
        <v>9</v>
      </c>
      <c r="J328" s="23">
        <v>647.99</v>
      </c>
      <c r="K328" s="23" t="s">
        <v>915</v>
      </c>
      <c r="L328" t="s">
        <v>405</v>
      </c>
      <c r="M328" s="7" t="s">
        <v>700</v>
      </c>
    </row>
    <row r="329" spans="2:13" x14ac:dyDescent="0.3">
      <c r="B329" s="38" t="str">
        <f>CONCATENATE(RawElecCD[[#This Row],[Manufacturer]],RawElecCD[[#This Row],[Model]])</f>
        <v>SamsungDVE45R6100W/A3</v>
      </c>
      <c r="C329" t="s">
        <v>14</v>
      </c>
      <c r="D329" t="s">
        <v>554</v>
      </c>
      <c r="E329" t="s">
        <v>18</v>
      </c>
      <c r="F329" s="43">
        <f>IF(OR(RawElecCD[[#This Row],[Volts]]=240,RawElecCD[[#This Row],[Volts]]=220,RawElecCD[[#This Row],[Volts]]="220/240V"),240,120)</f>
        <v>240</v>
      </c>
      <c r="G329">
        <v>240</v>
      </c>
      <c r="H329" t="str">
        <f>IF(RawElecCD[[#This Row],[Drum Cap]]&lt;4.4,"Compact","Standard")</f>
        <v>Standard</v>
      </c>
      <c r="I329" s="24">
        <v>7.5</v>
      </c>
      <c r="J329" s="23">
        <v>485.99</v>
      </c>
      <c r="K329" s="21" t="s">
        <v>915</v>
      </c>
      <c r="L329" t="s">
        <v>405</v>
      </c>
      <c r="M329" s="7" t="s">
        <v>555</v>
      </c>
    </row>
    <row r="330" spans="2:13" x14ac:dyDescent="0.3">
      <c r="B330" s="38" t="str">
        <f>CONCATENATE(RawElecCD[[#This Row],[Manufacturer]],RawElecCD[[#This Row],[Model]])</f>
        <v>SamsungDVE45R6300V/A3</v>
      </c>
      <c r="C330" t="s">
        <v>14</v>
      </c>
      <c r="D330" t="s">
        <v>690</v>
      </c>
      <c r="E330" t="s">
        <v>18</v>
      </c>
      <c r="F330" s="43">
        <f>IF(OR(RawElecCD[[#This Row],[Volts]]=240,RawElecCD[[#This Row],[Volts]]=220,RawElecCD[[#This Row],[Volts]]="220/240V"),240,120)</f>
        <v>240</v>
      </c>
      <c r="G330" t="s">
        <v>403</v>
      </c>
      <c r="H330" t="str">
        <f>IF(RawElecCD[[#This Row],[Drum Cap]]&lt;4.4,"Compact","Standard")</f>
        <v>Standard</v>
      </c>
      <c r="I330" s="24">
        <v>7.4</v>
      </c>
      <c r="J330" s="23">
        <v>593.99</v>
      </c>
      <c r="K330" s="23" t="s">
        <v>912</v>
      </c>
      <c r="L330" t="s">
        <v>405</v>
      </c>
      <c r="M330" s="7" t="s">
        <v>691</v>
      </c>
    </row>
    <row r="331" spans="2:13" x14ac:dyDescent="0.3">
      <c r="B331" s="38" t="str">
        <f>CONCATENATE(RawElecCD[[#This Row],[Manufacturer]],RawElecCD[[#This Row],[Model]])</f>
        <v>SamsungDVE45R6300W/A3</v>
      </c>
      <c r="C331" t="s">
        <v>14</v>
      </c>
      <c r="D331" t="s">
        <v>692</v>
      </c>
      <c r="E331" t="s">
        <v>18</v>
      </c>
      <c r="F331" s="43">
        <f>IF(OR(RawElecCD[[#This Row],[Volts]]=240,RawElecCD[[#This Row],[Volts]]=220,RawElecCD[[#This Row],[Volts]]="220/240V"),240,120)</f>
        <v>240</v>
      </c>
      <c r="G331" t="s">
        <v>403</v>
      </c>
      <c r="H331" t="str">
        <f>IF(RawElecCD[[#This Row],[Drum Cap]]&lt;4.4,"Compact","Standard")</f>
        <v>Standard</v>
      </c>
      <c r="I331" s="24">
        <v>7.3</v>
      </c>
      <c r="J331" s="23">
        <v>539.99</v>
      </c>
      <c r="K331" s="23" t="s">
        <v>912</v>
      </c>
      <c r="L331" t="s">
        <v>405</v>
      </c>
      <c r="M331" s="7" t="s">
        <v>693</v>
      </c>
    </row>
    <row r="332" spans="2:13" x14ac:dyDescent="0.3">
      <c r="B332" s="38" t="str">
        <f>CONCATENATE(RawElecCD[[#This Row],[Manufacturer]],RawElecCD[[#This Row],[Model]])</f>
        <v>SamsungDVE50M7450AP</v>
      </c>
      <c r="C332" t="s">
        <v>14</v>
      </c>
      <c r="D332" t="s">
        <v>819</v>
      </c>
      <c r="E332" t="s">
        <v>18</v>
      </c>
      <c r="F332" s="43">
        <f>IF(OR(RawElecCD[[#This Row],[Volts]]=240,RawElecCD[[#This Row],[Volts]]=220,RawElecCD[[#This Row],[Volts]]="220/240V"),240,120)</f>
        <v>240</v>
      </c>
      <c r="G332" t="s">
        <v>403</v>
      </c>
      <c r="H332" t="str">
        <f>IF(RawElecCD[[#This Row],[Drum Cap]]&lt;4.4,"Compact","Standard")</f>
        <v>Standard</v>
      </c>
      <c r="I332" s="24">
        <v>7.3</v>
      </c>
      <c r="J332" s="23">
        <v>539.99</v>
      </c>
      <c r="K332" s="21" t="s">
        <v>915</v>
      </c>
      <c r="L332" t="s">
        <v>405</v>
      </c>
      <c r="M332" s="7" t="s">
        <v>820</v>
      </c>
    </row>
    <row r="333" spans="2:13" x14ac:dyDescent="0.3">
      <c r="B333" s="38" t="str">
        <f>CONCATENATE(RawElecCD[[#This Row],[Manufacturer]],RawElecCD[[#This Row],[Model]])</f>
        <v>Kenmore81593</v>
      </c>
      <c r="C333" t="s">
        <v>527</v>
      </c>
      <c r="D333" t="s">
        <v>881</v>
      </c>
      <c r="E333" t="s">
        <v>900</v>
      </c>
      <c r="F333" s="43">
        <f>IF(OR(RawElecCD[[#This Row],[Volts]]=240,RawElecCD[[#This Row],[Volts]]=220,RawElecCD[[#This Row],[Volts]]="220/240V"),240,120)</f>
        <v>240</v>
      </c>
      <c r="G333">
        <v>240</v>
      </c>
      <c r="H333" t="str">
        <f>IF(RawElecCD[[#This Row],[Drum Cap]]&lt;4.4,"Compact","Standard")</f>
        <v>Compact</v>
      </c>
      <c r="I333" s="24">
        <v>4.3</v>
      </c>
      <c r="J333" s="23">
        <v>989.99</v>
      </c>
      <c r="K333" s="23" t="s">
        <v>912</v>
      </c>
      <c r="L333" t="s">
        <v>405</v>
      </c>
      <c r="M333" s="7" t="s">
        <v>882</v>
      </c>
    </row>
    <row r="334" spans="2:13" x14ac:dyDescent="0.3">
      <c r="B334" s="38" t="str">
        <f>CONCATENATE(RawElecCD[[#This Row],[Manufacturer]],RawElecCD[[#This Row],[Model]])</f>
        <v>WhirlpoolWED8620HC</v>
      </c>
      <c r="C334" t="s">
        <v>15</v>
      </c>
      <c r="D334" t="s">
        <v>164</v>
      </c>
      <c r="E334" t="s">
        <v>18</v>
      </c>
      <c r="F334" s="43">
        <f>IF(OR(RawElecCD[[#This Row],[Volts]]=240,RawElecCD[[#This Row],[Volts]]=220,RawElecCD[[#This Row],[Volts]]="220/240V"),240,120)</f>
        <v>240</v>
      </c>
      <c r="G334" t="s">
        <v>403</v>
      </c>
      <c r="H334" t="str">
        <f>IF(RawElecCD[[#This Row],[Drum Cap]]&lt;4.4,"Compact","Standard")</f>
        <v>Standard</v>
      </c>
      <c r="I334" s="24">
        <v>7.4</v>
      </c>
      <c r="J334" s="23">
        <v>701.99</v>
      </c>
      <c r="K334" s="23" t="s">
        <v>912</v>
      </c>
      <c r="L334" t="s">
        <v>405</v>
      </c>
      <c r="M334" s="7" t="s">
        <v>556</v>
      </c>
    </row>
    <row r="335" spans="2:13" x14ac:dyDescent="0.3">
      <c r="B335" s="38" t="str">
        <f>CONCATENATE(RawElecCD[[#This Row],[Manufacturer]],RawElecCD[[#This Row],[Model]])</f>
        <v>LGDLEX8000W</v>
      </c>
      <c r="C335" t="s">
        <v>95</v>
      </c>
      <c r="D335" t="s">
        <v>725</v>
      </c>
      <c r="E335" t="s">
        <v>18</v>
      </c>
      <c r="F335" s="43">
        <f>IF(OR(RawElecCD[[#This Row],[Volts]]=240,RawElecCD[[#This Row],[Volts]]=220,RawElecCD[[#This Row],[Volts]]="220/240V"),240,120)</f>
        <v>240</v>
      </c>
      <c r="G335" t="s">
        <v>403</v>
      </c>
      <c r="H335" t="str">
        <f>IF(RawElecCD[[#This Row],[Drum Cap]]&lt;4.4,"Compact","Standard")</f>
        <v>Standard</v>
      </c>
      <c r="I335" s="24">
        <v>7.4</v>
      </c>
      <c r="J335" s="23">
        <v>890.99</v>
      </c>
      <c r="K335" s="23" t="s">
        <v>915</v>
      </c>
      <c r="L335" t="s">
        <v>405</v>
      </c>
      <c r="M335" s="7" t="s">
        <v>726</v>
      </c>
    </row>
    <row r="336" spans="2:13" x14ac:dyDescent="0.3">
      <c r="B336" s="38" t="str">
        <f>CONCATENATE(RawElecCD[[#This Row],[Manufacturer]],RawElecCD[[#This Row],[Model]])</f>
        <v>WhirlpoolWED8620HW</v>
      </c>
      <c r="C336" t="s">
        <v>15</v>
      </c>
      <c r="D336" t="s">
        <v>605</v>
      </c>
      <c r="E336" t="s">
        <v>18</v>
      </c>
      <c r="F336" s="43">
        <f>IF(OR(RawElecCD[[#This Row],[Volts]]=240,RawElecCD[[#This Row],[Volts]]=220,RawElecCD[[#This Row],[Volts]]="220/240V"),240,120)</f>
        <v>240</v>
      </c>
      <c r="G336">
        <v>240</v>
      </c>
      <c r="H336" t="str">
        <f>IF(RawElecCD[[#This Row],[Drum Cap]]&lt;4.4,"Compact","Standard")</f>
        <v>Standard</v>
      </c>
      <c r="I336" s="24">
        <v>7.4</v>
      </c>
      <c r="J336" s="23">
        <v>647.99</v>
      </c>
      <c r="K336" s="23" t="s">
        <v>912</v>
      </c>
      <c r="L336" t="s">
        <v>405</v>
      </c>
      <c r="M336" s="7" t="s">
        <v>606</v>
      </c>
    </row>
    <row r="337" spans="2:13" x14ac:dyDescent="0.3">
      <c r="B337" s="38" t="str">
        <f>CONCATENATE(RawElecCD[[#This Row],[Manufacturer]],RawElecCD[[#This Row],[Model]])</f>
        <v>SamsungDVE50M7450W</v>
      </c>
      <c r="C337" t="s">
        <v>14</v>
      </c>
      <c r="D337" t="s">
        <v>249</v>
      </c>
      <c r="E337" t="s">
        <v>18</v>
      </c>
      <c r="F337" s="43">
        <f>IF(OR(RawElecCD[[#This Row],[Volts]]=240,RawElecCD[[#This Row],[Volts]]=220,RawElecCD[[#This Row],[Volts]]="220/240V"),240,120)</f>
        <v>240</v>
      </c>
      <c r="G337">
        <v>240</v>
      </c>
      <c r="H337" t="str">
        <f>IF(RawElecCD[[#This Row],[Drum Cap]]&lt;4.4,"Compact","Standard")</f>
        <v>Standard</v>
      </c>
      <c r="I337" s="22">
        <v>7.4</v>
      </c>
      <c r="J337" s="21">
        <v>809.1</v>
      </c>
      <c r="K337" s="21" t="s">
        <v>915</v>
      </c>
      <c r="L337" t="s">
        <v>49</v>
      </c>
      <c r="M337" t="s">
        <v>348</v>
      </c>
    </row>
    <row r="338" spans="2:13" x14ac:dyDescent="0.3">
      <c r="B338" s="38" t="str">
        <f>CONCATENATE(RawElecCD[[#This Row],[Manufacturer]],RawElecCD[[#This Row],[Model]])</f>
        <v>MaytagMEDB835DW</v>
      </c>
      <c r="C338" t="s">
        <v>96</v>
      </c>
      <c r="D338" t="s">
        <v>169</v>
      </c>
      <c r="E338" t="s">
        <v>900</v>
      </c>
      <c r="F338" s="43">
        <f>IF(OR(RawElecCD[[#This Row],[Volts]]=240,RawElecCD[[#This Row],[Volts]]=220,RawElecCD[[#This Row],[Volts]]="220/240V"),240,120)</f>
        <v>240</v>
      </c>
      <c r="G338" t="s">
        <v>403</v>
      </c>
      <c r="H338" t="str">
        <f>IF(RawElecCD[[#This Row],[Drum Cap]]&lt;4.4,"Compact","Standard")</f>
        <v>Standard</v>
      </c>
      <c r="I338" s="24">
        <v>8.8000000000000007</v>
      </c>
      <c r="J338" s="23">
        <v>580.5</v>
      </c>
      <c r="K338" s="23" t="s">
        <v>912</v>
      </c>
      <c r="L338" t="s">
        <v>405</v>
      </c>
      <c r="M338" s="7" t="s">
        <v>420</v>
      </c>
    </row>
    <row r="339" spans="2:13" x14ac:dyDescent="0.3">
      <c r="B339" s="38" t="str">
        <f>CONCATENATE(RawElecCD[[#This Row],[Manufacturer]],RawElecCD[[#This Row],[Model]])</f>
        <v>SamsungDVE50M7450W/A3</v>
      </c>
      <c r="C339" t="s">
        <v>14</v>
      </c>
      <c r="D339" t="s">
        <v>749</v>
      </c>
      <c r="E339" t="s">
        <v>18</v>
      </c>
      <c r="F339" s="43">
        <f>IF(OR(RawElecCD[[#This Row],[Volts]]=240,RawElecCD[[#This Row],[Volts]]=220,RawElecCD[[#This Row],[Volts]]="220/240V"),240,120)</f>
        <v>240</v>
      </c>
      <c r="G339" t="s">
        <v>403</v>
      </c>
      <c r="H339" t="str">
        <f>IF(RawElecCD[[#This Row],[Drum Cap]]&lt;4.4,"Compact","Standard")</f>
        <v>Standard</v>
      </c>
      <c r="I339" s="24">
        <v>8</v>
      </c>
      <c r="J339" s="23">
        <v>485.99</v>
      </c>
      <c r="K339" s="21" t="s">
        <v>915</v>
      </c>
      <c r="L339" t="s">
        <v>405</v>
      </c>
      <c r="M339" s="7" t="s">
        <v>750</v>
      </c>
    </row>
    <row r="340" spans="2:13" x14ac:dyDescent="0.3">
      <c r="B340" s="38" t="str">
        <f>CONCATENATE(RawElecCD[[#This Row],[Manufacturer]],RawElecCD[[#This Row],[Model]])</f>
        <v>SamsungDVE50R5200W</v>
      </c>
      <c r="C340" t="s">
        <v>14</v>
      </c>
      <c r="D340" t="s">
        <v>263</v>
      </c>
      <c r="E340" t="s">
        <v>18</v>
      </c>
      <c r="F340" s="43">
        <f>IF(OR(RawElecCD[[#This Row],[Volts]]=240,RawElecCD[[#This Row],[Volts]]=220,RawElecCD[[#This Row],[Volts]]="220/240V"),240,120)</f>
        <v>240</v>
      </c>
      <c r="G340">
        <v>240</v>
      </c>
      <c r="H340" t="str">
        <f>IF(RawElecCD[[#This Row],[Drum Cap]]&lt;4.4,"Compact","Standard")</f>
        <v>Standard</v>
      </c>
      <c r="I340" s="22">
        <v>7.4</v>
      </c>
      <c r="J340" s="21">
        <v>627.29999999999995</v>
      </c>
      <c r="K340" s="21" t="s">
        <v>915</v>
      </c>
      <c r="L340" t="s">
        <v>49</v>
      </c>
      <c r="M340" t="s">
        <v>359</v>
      </c>
    </row>
    <row r="341" spans="2:13" x14ac:dyDescent="0.3">
      <c r="B341" s="38" t="str">
        <f>CONCATENATE(RawElecCD[[#This Row],[Manufacturer]],RawElecCD[[#This Row],[Model]])</f>
        <v>LGDLEX8100V</v>
      </c>
      <c r="C341" t="s">
        <v>95</v>
      </c>
      <c r="D341" t="s">
        <v>128</v>
      </c>
      <c r="E341" t="s">
        <v>18</v>
      </c>
      <c r="F341" s="43">
        <f>IF(OR(RawElecCD[[#This Row],[Volts]]=240,RawElecCD[[#This Row],[Volts]]=220,RawElecCD[[#This Row],[Volts]]="220/240V"),240,120)</f>
        <v>240</v>
      </c>
      <c r="G341">
        <v>240</v>
      </c>
      <c r="H341" t="str">
        <f>IF(RawElecCD[[#This Row],[Drum Cap]]&lt;4.4,"Compact","Standard")</f>
        <v>Standard</v>
      </c>
      <c r="I341" s="24">
        <v>9</v>
      </c>
      <c r="J341" s="23">
        <v>999.99</v>
      </c>
      <c r="K341" s="23" t="s">
        <v>915</v>
      </c>
      <c r="L341" t="s">
        <v>53</v>
      </c>
      <c r="M341" s="7" t="s">
        <v>222</v>
      </c>
    </row>
    <row r="342" spans="2:13" x14ac:dyDescent="0.3">
      <c r="B342" s="38" t="str">
        <f>CONCATENATE(RawElecCD[[#This Row],[Manufacturer]],RawElecCD[[#This Row],[Model]])</f>
        <v>LG ElectronicsDLEX8100V</v>
      </c>
      <c r="C342" t="s">
        <v>231</v>
      </c>
      <c r="D342" t="s">
        <v>128</v>
      </c>
      <c r="E342" t="s">
        <v>18</v>
      </c>
      <c r="F342" s="43">
        <f>IF(OR(RawElecCD[[#This Row],[Volts]]=240,RawElecCD[[#This Row],[Volts]]=220,RawElecCD[[#This Row],[Volts]]="220/240V"),240,120)</f>
        <v>240</v>
      </c>
      <c r="G342">
        <v>240</v>
      </c>
      <c r="H342" t="str">
        <f>IF(RawElecCD[[#This Row],[Drum Cap]]&lt;4.4,"Compact","Standard")</f>
        <v>Standard</v>
      </c>
      <c r="I342" s="22">
        <v>9</v>
      </c>
      <c r="J342" s="21">
        <v>998.1</v>
      </c>
      <c r="K342" s="23" t="s">
        <v>915</v>
      </c>
      <c r="L342" t="s">
        <v>49</v>
      </c>
      <c r="M342" s="7" t="s">
        <v>394</v>
      </c>
    </row>
    <row r="343" spans="2:13" x14ac:dyDescent="0.3">
      <c r="B343" s="38" t="str">
        <f>CONCATENATE(RawElecCD[[#This Row],[Manufacturer]],RawElecCD[[#This Row],[Model]])</f>
        <v>SamsungDVE50R5200W/A3</v>
      </c>
      <c r="C343" t="s">
        <v>14</v>
      </c>
      <c r="D343" t="s">
        <v>778</v>
      </c>
      <c r="E343" t="s">
        <v>18</v>
      </c>
      <c r="F343" s="43">
        <f>IF(OR(RawElecCD[[#This Row],[Volts]]=240,RawElecCD[[#This Row],[Volts]]=220,RawElecCD[[#This Row],[Volts]]="220/240V"),240,120)</f>
        <v>240</v>
      </c>
      <c r="G343" t="s">
        <v>403</v>
      </c>
      <c r="H343" t="str">
        <f>IF(RawElecCD[[#This Row],[Drum Cap]]&lt;4.4,"Compact","Standard")</f>
        <v>Standard</v>
      </c>
      <c r="I343" s="24">
        <v>7.3</v>
      </c>
      <c r="J343" s="23">
        <v>396</v>
      </c>
      <c r="K343" s="21" t="s">
        <v>915</v>
      </c>
      <c r="L343" t="s">
        <v>405</v>
      </c>
      <c r="M343" s="7" t="s">
        <v>779</v>
      </c>
    </row>
    <row r="344" spans="2:13" x14ac:dyDescent="0.3">
      <c r="B344" s="38" t="str">
        <f>CONCATENATE(RawElecCD[[#This Row],[Manufacturer]],RawElecCD[[#This Row],[Model]])</f>
        <v>SamsungDVE50R5400V</v>
      </c>
      <c r="C344" t="s">
        <v>14</v>
      </c>
      <c r="D344" t="s">
        <v>254</v>
      </c>
      <c r="E344" t="s">
        <v>18</v>
      </c>
      <c r="F344" s="43">
        <f>IF(OR(RawElecCD[[#This Row],[Volts]]=240,RawElecCD[[#This Row],[Volts]]=220,RawElecCD[[#This Row],[Volts]]="220/240V"),240,120)</f>
        <v>240</v>
      </c>
      <c r="G344">
        <v>240</v>
      </c>
      <c r="H344" t="str">
        <f>IF(RawElecCD[[#This Row],[Drum Cap]]&lt;4.4,"Compact","Standard")</f>
        <v>Standard</v>
      </c>
      <c r="I344" s="22">
        <v>7.4</v>
      </c>
      <c r="J344" s="21">
        <v>676.8</v>
      </c>
      <c r="K344" s="21" t="s">
        <v>915</v>
      </c>
      <c r="L344" t="s">
        <v>49</v>
      </c>
      <c r="M344" t="s">
        <v>315</v>
      </c>
    </row>
    <row r="345" spans="2:13" x14ac:dyDescent="0.3">
      <c r="B345" s="38" t="str">
        <f>CONCATENATE(RawElecCD[[#This Row],[Manufacturer]],RawElecCD[[#This Row],[Model]])</f>
        <v>SamsungDVE50R5400V/A3</v>
      </c>
      <c r="C345" t="s">
        <v>14</v>
      </c>
      <c r="D345" t="s">
        <v>176</v>
      </c>
      <c r="E345" t="s">
        <v>900</v>
      </c>
      <c r="F345" s="43">
        <f>IF(OR(RawElecCD[[#This Row],[Volts]]=240,RawElecCD[[#This Row],[Volts]]=220,RawElecCD[[#This Row],[Volts]]="220/240V"),240,120)</f>
        <v>240</v>
      </c>
      <c r="G345">
        <v>240</v>
      </c>
      <c r="H345" t="str">
        <f>IF(RawElecCD[[#This Row],[Drum Cap]]&lt;4.4,"Compact","Standard")</f>
        <v>Standard</v>
      </c>
      <c r="I345" s="24">
        <v>7.4</v>
      </c>
      <c r="J345" s="23">
        <v>699.99</v>
      </c>
      <c r="K345" s="21" t="s">
        <v>915</v>
      </c>
      <c r="L345" t="s">
        <v>53</v>
      </c>
      <c r="M345" t="s">
        <v>186</v>
      </c>
    </row>
    <row r="346" spans="2:13" x14ac:dyDescent="0.3">
      <c r="B346" s="38" t="str">
        <f>CONCATENATE(RawElecCD[[#This Row],[Manufacturer]],RawElecCD[[#This Row],[Model]])</f>
        <v>Kenmore81722</v>
      </c>
      <c r="C346" t="s">
        <v>527</v>
      </c>
      <c r="D346" t="s">
        <v>798</v>
      </c>
      <c r="E346" t="s">
        <v>900</v>
      </c>
      <c r="F346" s="43">
        <f>IF(OR(RawElecCD[[#This Row],[Volts]]=240,RawElecCD[[#This Row],[Volts]]=220,RawElecCD[[#This Row],[Volts]]="220/240V"),240,120)</f>
        <v>240</v>
      </c>
      <c r="G346" t="s">
        <v>403</v>
      </c>
      <c r="H346" t="str">
        <f>IF(RawElecCD[[#This Row],[Drum Cap]]&lt;4.4,"Compact","Standard")</f>
        <v>Standard</v>
      </c>
      <c r="I346" s="24">
        <v>7.4</v>
      </c>
      <c r="J346" s="23">
        <v>853.38</v>
      </c>
      <c r="K346" s="23" t="s">
        <v>915</v>
      </c>
      <c r="L346" t="s">
        <v>405</v>
      </c>
      <c r="M346" s="7" t="s">
        <v>799</v>
      </c>
    </row>
    <row r="347" spans="2:13" x14ac:dyDescent="0.3">
      <c r="B347" s="38" t="str">
        <f>CONCATENATE(RawElecCD[[#This Row],[Manufacturer]],RawElecCD[[#This Row],[Model]])</f>
        <v>MaytagMEDB855DC</v>
      </c>
      <c r="C347" t="s">
        <v>96</v>
      </c>
      <c r="D347" t="s">
        <v>501</v>
      </c>
      <c r="E347" t="s">
        <v>900</v>
      </c>
      <c r="F347" s="43">
        <f>IF(OR(RawElecCD[[#This Row],[Volts]]=240,RawElecCD[[#This Row],[Volts]]=220,RawElecCD[[#This Row],[Volts]]="220/240V"),240,120)</f>
        <v>240</v>
      </c>
      <c r="G347" t="s">
        <v>403</v>
      </c>
      <c r="H347" t="str">
        <f>IF(RawElecCD[[#This Row],[Drum Cap]]&lt;4.4,"Compact","Standard")</f>
        <v>Standard</v>
      </c>
      <c r="I347" s="24">
        <v>8.8000000000000007</v>
      </c>
      <c r="J347" s="23">
        <v>755.99</v>
      </c>
      <c r="K347" s="23" t="s">
        <v>912</v>
      </c>
      <c r="L347" t="s">
        <v>405</v>
      </c>
      <c r="M347" s="7" t="s">
        <v>442</v>
      </c>
    </row>
    <row r="348" spans="2:13" x14ac:dyDescent="0.3">
      <c r="B348" s="38" t="str">
        <f>CONCATENATE(RawElecCD[[#This Row],[Manufacturer]],RawElecCD[[#This Row],[Model]])</f>
        <v>MaytagMEDB955FC</v>
      </c>
      <c r="C348" t="s">
        <v>96</v>
      </c>
      <c r="D348" t="s">
        <v>568</v>
      </c>
      <c r="E348" t="s">
        <v>18</v>
      </c>
      <c r="F348" s="43">
        <f>IF(OR(RawElecCD[[#This Row],[Volts]]=240,RawElecCD[[#This Row],[Volts]]=220,RawElecCD[[#This Row],[Volts]]="220/240V"),240,120)</f>
        <v>240</v>
      </c>
      <c r="G348" t="s">
        <v>403</v>
      </c>
      <c r="H348" t="str">
        <f>IF(RawElecCD[[#This Row],[Drum Cap]]&lt;4.4,"Compact","Standard")</f>
        <v>Standard</v>
      </c>
      <c r="I348" s="24">
        <v>9.1999999999999993</v>
      </c>
      <c r="J348" s="23">
        <v>809.99</v>
      </c>
      <c r="K348" s="23" t="s">
        <v>912</v>
      </c>
      <c r="L348" t="s">
        <v>405</v>
      </c>
      <c r="M348" s="7" t="s">
        <v>569</v>
      </c>
    </row>
    <row r="349" spans="2:13" x14ac:dyDescent="0.3">
      <c r="B349" s="38" t="str">
        <f>CONCATENATE(RawElecCD[[#This Row],[Manufacturer]],RawElecCD[[#This Row],[Model]])</f>
        <v>LGDLEX8100V</v>
      </c>
      <c r="C349" t="s">
        <v>95</v>
      </c>
      <c r="D349" t="s">
        <v>128</v>
      </c>
      <c r="E349" t="s">
        <v>18</v>
      </c>
      <c r="F349" s="43">
        <f>IF(OR(RawElecCD[[#This Row],[Volts]]=240,RawElecCD[[#This Row],[Volts]]=220,RawElecCD[[#This Row],[Volts]]="220/240V"),240,120)</f>
        <v>240</v>
      </c>
      <c r="G349" t="s">
        <v>403</v>
      </c>
      <c r="H349" t="str">
        <f>IF(RawElecCD[[#This Row],[Drum Cap]]&lt;4.4,"Compact","Standard")</f>
        <v>Standard</v>
      </c>
      <c r="I349" s="24">
        <v>9</v>
      </c>
      <c r="J349" s="23">
        <v>890.99</v>
      </c>
      <c r="K349" s="23" t="s">
        <v>915</v>
      </c>
      <c r="L349" t="s">
        <v>405</v>
      </c>
      <c r="M349" s="7" t="s">
        <v>611</v>
      </c>
    </row>
    <row r="350" spans="2:13" x14ac:dyDescent="0.3">
      <c r="B350" s="38" t="str">
        <f>CONCATENATE(RawElecCD[[#This Row],[Manufacturer]],RawElecCD[[#This Row],[Model]])</f>
        <v>GEDSKP333ECWW</v>
      </c>
      <c r="C350" t="s">
        <v>92</v>
      </c>
      <c r="D350" t="s">
        <v>258</v>
      </c>
      <c r="E350" t="s">
        <v>18</v>
      </c>
      <c r="F350" s="43">
        <f>IF(OR(RawElecCD[[#This Row],[Volts]]=240,RawElecCD[[#This Row],[Volts]]=220,RawElecCD[[#This Row],[Volts]]="220/240V"),240,120)</f>
        <v>240</v>
      </c>
      <c r="G350" t="s">
        <v>403</v>
      </c>
      <c r="H350" t="str">
        <f>IF(RawElecCD[[#This Row],[Drum Cap]]&lt;4.4,"Compact","Standard")</f>
        <v>Standard</v>
      </c>
      <c r="I350" s="24">
        <v>7</v>
      </c>
      <c r="J350" s="23">
        <v>350.99</v>
      </c>
      <c r="K350" s="21" t="s">
        <v>915</v>
      </c>
      <c r="L350" t="s">
        <v>405</v>
      </c>
      <c r="M350" s="7" t="s">
        <v>742</v>
      </c>
    </row>
    <row r="351" spans="2:13" x14ac:dyDescent="0.3">
      <c r="B351" s="38" t="str">
        <f>CONCATENATE(RawElecCD[[#This Row],[Manufacturer]],RawElecCD[[#This Row],[Model]])</f>
        <v>ElectroluxEIMED60LT</v>
      </c>
      <c r="C351" t="s">
        <v>94</v>
      </c>
      <c r="D351" t="s">
        <v>743</v>
      </c>
      <c r="E351" t="s">
        <v>18</v>
      </c>
      <c r="F351" s="43">
        <f>IF(OR(RawElecCD[[#This Row],[Volts]]=240,RawElecCD[[#This Row],[Volts]]=220,RawElecCD[[#This Row],[Volts]]="220/240V"),240,120)</f>
        <v>240</v>
      </c>
      <c r="G351" t="s">
        <v>403</v>
      </c>
      <c r="H351" t="str">
        <f>IF(RawElecCD[[#This Row],[Drum Cap]]&lt;4.4,"Compact","Standard")</f>
        <v>Compact</v>
      </c>
      <c r="I351" s="24">
        <v>4.2</v>
      </c>
      <c r="J351" s="23">
        <v>647.99</v>
      </c>
      <c r="K351" s="23" t="s">
        <v>915</v>
      </c>
      <c r="L351" t="s">
        <v>405</v>
      </c>
      <c r="M351" s="7" t="s">
        <v>744</v>
      </c>
    </row>
    <row r="352" spans="2:13" x14ac:dyDescent="0.3">
      <c r="B352" s="38" t="str">
        <f>CONCATENATE(RawElecCD[[#This Row],[Manufacturer]],RawElecCD[[#This Row],[Model]])</f>
        <v>LG ElectronicsDLEX9000V</v>
      </c>
      <c r="C352" t="s">
        <v>231</v>
      </c>
      <c r="D352" t="s">
        <v>178</v>
      </c>
      <c r="E352" t="s">
        <v>18</v>
      </c>
      <c r="F352" s="43">
        <f>IF(OR(RawElecCD[[#This Row],[Volts]]=240,RawElecCD[[#This Row],[Volts]]=220,RawElecCD[[#This Row],[Volts]]="220/240V"),240,120)</f>
        <v>240</v>
      </c>
      <c r="G352">
        <v>240</v>
      </c>
      <c r="H352" t="str">
        <f>IF(RawElecCD[[#This Row],[Drum Cap]]&lt;4.4,"Compact","Standard")</f>
        <v>Standard</v>
      </c>
      <c r="I352" s="22">
        <v>9</v>
      </c>
      <c r="J352" s="21">
        <v>1619.1</v>
      </c>
      <c r="K352" s="23" t="s">
        <v>915</v>
      </c>
      <c r="L352" t="s">
        <v>49</v>
      </c>
      <c r="M352" s="7" t="s">
        <v>367</v>
      </c>
    </row>
    <row r="353" spans="2:13" x14ac:dyDescent="0.3">
      <c r="B353" s="38" t="str">
        <f>CONCATENATE(RawElecCD[[#This Row],[Manufacturer]],RawElecCD[[#This Row],[Model]])</f>
        <v>WhirlpoolWED8700EC</v>
      </c>
      <c r="C353" t="s">
        <v>15</v>
      </c>
      <c r="D353" t="s">
        <v>843</v>
      </c>
      <c r="E353" t="s">
        <v>18</v>
      </c>
      <c r="F353" s="43">
        <f>IF(OR(RawElecCD[[#This Row],[Volts]]=240,RawElecCD[[#This Row],[Volts]]=220,RawElecCD[[#This Row],[Volts]]="220/240V"),240,120)</f>
        <v>240</v>
      </c>
      <c r="G353" t="s">
        <v>403</v>
      </c>
      <c r="H353" t="str">
        <f>IF(RawElecCD[[#This Row],[Drum Cap]]&lt;4.4,"Compact","Standard")</f>
        <v>Standard</v>
      </c>
      <c r="I353" s="24">
        <v>7.3</v>
      </c>
      <c r="J353" s="23">
        <v>809.99</v>
      </c>
      <c r="K353" s="23" t="s">
        <v>912</v>
      </c>
      <c r="L353" t="s">
        <v>405</v>
      </c>
      <c r="M353" s="7" t="s">
        <v>844</v>
      </c>
    </row>
    <row r="354" spans="2:13" x14ac:dyDescent="0.3">
      <c r="B354" s="38" t="str">
        <f>CONCATENATE(RawElecCD[[#This Row],[Manufacturer]],RawElecCD[[#This Row],[Model]])</f>
        <v>SamsungDVE50R5400W/A3</v>
      </c>
      <c r="C354" t="s">
        <v>14</v>
      </c>
      <c r="D354" t="s">
        <v>688</v>
      </c>
      <c r="E354" t="s">
        <v>18</v>
      </c>
      <c r="F354" s="43">
        <f>IF(OR(RawElecCD[[#This Row],[Volts]]=240,RawElecCD[[#This Row],[Volts]]=220,RawElecCD[[#This Row],[Volts]]="220/240V"),240,120)</f>
        <v>240</v>
      </c>
      <c r="G354" t="s">
        <v>403</v>
      </c>
      <c r="H354" t="str">
        <f>IF(RawElecCD[[#This Row],[Drum Cap]]&lt;4.4,"Compact","Standard")</f>
        <v>Standard</v>
      </c>
      <c r="I354" s="24">
        <v>7.5</v>
      </c>
      <c r="J354" s="23">
        <v>485.99</v>
      </c>
      <c r="K354" s="21" t="s">
        <v>915</v>
      </c>
      <c r="L354" t="s">
        <v>405</v>
      </c>
      <c r="M354" s="7" t="s">
        <v>689</v>
      </c>
    </row>
    <row r="355" spans="2:13" x14ac:dyDescent="0.3">
      <c r="B355" s="38" t="str">
        <f>CONCATENATE(RawElecCD[[#This Row],[Manufacturer]],RawElecCD[[#This Row],[Model]])</f>
        <v>SamsungDVE50R8500V/A3</v>
      </c>
      <c r="C355" t="s">
        <v>14</v>
      </c>
      <c r="D355" t="s">
        <v>890</v>
      </c>
      <c r="E355" t="s">
        <v>18</v>
      </c>
      <c r="F355" s="43">
        <f>IF(OR(RawElecCD[[#This Row],[Volts]]=240,RawElecCD[[#This Row],[Volts]]=220,RawElecCD[[#This Row],[Volts]]="220/240V"),240,120)</f>
        <v>240</v>
      </c>
      <c r="G355">
        <v>240</v>
      </c>
      <c r="H355" t="str">
        <f>IF(RawElecCD[[#This Row],[Drum Cap]]&lt;4.4,"Compact","Standard")</f>
        <v>Standard</v>
      </c>
      <c r="I355" s="24">
        <v>7.4</v>
      </c>
      <c r="J355" s="23">
        <v>701.99</v>
      </c>
      <c r="K355" s="23" t="s">
        <v>912</v>
      </c>
      <c r="L355" t="s">
        <v>405</v>
      </c>
      <c r="M355" s="7" t="s">
        <v>891</v>
      </c>
    </row>
    <row r="356" spans="2:13" x14ac:dyDescent="0.3">
      <c r="B356" s="38" t="str">
        <f>CONCATENATE(RawElecCD[[#This Row],[Manufacturer]],RawElecCD[[#This Row],[Model]])</f>
        <v>WhirlpoolWED8800YW</v>
      </c>
      <c r="C356" t="s">
        <v>15</v>
      </c>
      <c r="D356" t="s">
        <v>824</v>
      </c>
      <c r="E356" t="s">
        <v>900</v>
      </c>
      <c r="F356" s="43">
        <f>IF(OR(RawElecCD[[#This Row],[Volts]]=240,RawElecCD[[#This Row],[Volts]]=220,RawElecCD[[#This Row],[Volts]]="220/240V"),240,120)</f>
        <v>240</v>
      </c>
      <c r="G356" t="s">
        <v>403</v>
      </c>
      <c r="H356" t="str">
        <f>IF(RawElecCD[[#This Row],[Drum Cap]]&lt;4.4,"Compact","Standard")</f>
        <v>Standard</v>
      </c>
      <c r="I356" s="24">
        <v>9</v>
      </c>
      <c r="J356" s="23">
        <v>647.99</v>
      </c>
      <c r="K356" s="23" t="s">
        <v>915</v>
      </c>
      <c r="L356" t="s">
        <v>405</v>
      </c>
      <c r="M356" s="7" t="s">
        <v>825</v>
      </c>
    </row>
    <row r="357" spans="2:13" x14ac:dyDescent="0.3">
      <c r="B357" s="38" t="str">
        <f>CONCATENATE(RawElecCD[[#This Row],[Manufacturer]],RawElecCD[[#This Row],[Model]])</f>
        <v>GEGFD48ESPKRR</v>
      </c>
      <c r="C357" t="s">
        <v>92</v>
      </c>
      <c r="D357" t="s">
        <v>755</v>
      </c>
      <c r="E357" t="s">
        <v>18</v>
      </c>
      <c r="F357" s="43">
        <f>IF(OR(RawElecCD[[#This Row],[Volts]]=240,RawElecCD[[#This Row],[Volts]]=220,RawElecCD[[#This Row],[Volts]]="220/240V"),240,120)</f>
        <v>240</v>
      </c>
      <c r="G357" t="s">
        <v>403</v>
      </c>
      <c r="H357" t="str">
        <f>IF(RawElecCD[[#This Row],[Drum Cap]]&lt;4.4,"Compact","Standard")</f>
        <v>Standard</v>
      </c>
      <c r="I357" s="24">
        <v>9</v>
      </c>
      <c r="J357" s="23">
        <v>701.99</v>
      </c>
      <c r="K357" s="23" t="s">
        <v>915</v>
      </c>
      <c r="L357" t="s">
        <v>405</v>
      </c>
      <c r="M357" s="7" t="s">
        <v>756</v>
      </c>
    </row>
    <row r="358" spans="2:13" x14ac:dyDescent="0.3">
      <c r="B358" s="38" t="str">
        <f>CONCATENATE(RawElecCD[[#This Row],[Manufacturer]],RawElecCD[[#This Row],[Model]])</f>
        <v>SamsungDVE52M7750V/A3</v>
      </c>
      <c r="C358" t="s">
        <v>14</v>
      </c>
      <c r="D358" t="s">
        <v>668</v>
      </c>
      <c r="E358" t="s">
        <v>18</v>
      </c>
      <c r="F358" s="43">
        <f>IF(OR(RawElecCD[[#This Row],[Volts]]=240,RawElecCD[[#This Row],[Volts]]=220,RawElecCD[[#This Row],[Volts]]="220/240V"),240,120)</f>
        <v>240</v>
      </c>
      <c r="G358" t="s">
        <v>403</v>
      </c>
      <c r="H358" t="str">
        <f>IF(RawElecCD[[#This Row],[Drum Cap]]&lt;4.4,"Compact","Standard")</f>
        <v>Standard</v>
      </c>
      <c r="I358" s="24">
        <v>7.4</v>
      </c>
      <c r="J358" s="23">
        <v>593.99</v>
      </c>
      <c r="K358" s="23" t="s">
        <v>912</v>
      </c>
      <c r="L358" t="s">
        <v>405</v>
      </c>
      <c r="M358" s="7" t="s">
        <v>669</v>
      </c>
    </row>
    <row r="359" spans="2:13" x14ac:dyDescent="0.3">
      <c r="B359" s="38" t="str">
        <f>CONCATENATE(RawElecCD[[#This Row],[Manufacturer]],RawElecCD[[#This Row],[Model]])</f>
        <v>WhirlpoolWED90HEFC</v>
      </c>
      <c r="C359" t="s">
        <v>15</v>
      </c>
      <c r="D359" t="s">
        <v>893</v>
      </c>
      <c r="E359" t="s">
        <v>900</v>
      </c>
      <c r="F359" s="43">
        <f>IF(OR(RawElecCD[[#This Row],[Volts]]=240,RawElecCD[[#This Row],[Volts]]=220,RawElecCD[[#This Row],[Volts]]="220/240V"),240,120)</f>
        <v>240</v>
      </c>
      <c r="G359" t="s">
        <v>403</v>
      </c>
      <c r="H359" t="str">
        <f>IF(RawElecCD[[#This Row],[Drum Cap]]&lt;4.4,"Compact","Standard")</f>
        <v>Standard</v>
      </c>
      <c r="I359" s="24">
        <v>7.4</v>
      </c>
      <c r="J359" s="23">
        <v>631.79999999999995</v>
      </c>
      <c r="K359" s="23" t="s">
        <v>912</v>
      </c>
      <c r="L359" t="s">
        <v>405</v>
      </c>
      <c r="M359" s="7" t="s">
        <v>894</v>
      </c>
    </row>
    <row r="360" spans="2:13" x14ac:dyDescent="0.3">
      <c r="B360" s="38" t="str">
        <f>CONCATENATE(RawElecCD[[#This Row],[Manufacturer]],RawElecCD[[#This Row],[Model]])</f>
        <v>SamsungDVE52M7750W</v>
      </c>
      <c r="C360" t="s">
        <v>14</v>
      </c>
      <c r="D360" t="s">
        <v>135</v>
      </c>
      <c r="E360" t="s">
        <v>18</v>
      </c>
      <c r="F360" s="43">
        <f>IF(OR(RawElecCD[[#This Row],[Volts]]=240,RawElecCD[[#This Row],[Volts]]=220,RawElecCD[[#This Row],[Volts]]="220/240V"),240,120)</f>
        <v>120</v>
      </c>
      <c r="G360">
        <v>120</v>
      </c>
      <c r="H360" t="str">
        <f>IF(RawElecCD[[#This Row],[Drum Cap]]&lt;4.4,"Compact","Standard")</f>
        <v>Standard</v>
      </c>
      <c r="I360" s="22">
        <v>7.4</v>
      </c>
      <c r="J360" s="23">
        <v>699.99</v>
      </c>
      <c r="K360" s="23" t="s">
        <v>912</v>
      </c>
      <c r="L360" t="s">
        <v>53</v>
      </c>
      <c r="M360" s="7" t="s">
        <v>215</v>
      </c>
    </row>
    <row r="361" spans="2:13" x14ac:dyDescent="0.3">
      <c r="B361" s="38" t="str">
        <f>CONCATENATE(RawElecCD[[#This Row],[Manufacturer]],RawElecCD[[#This Row],[Model]])</f>
        <v>GEGTD45EASJWS</v>
      </c>
      <c r="C361" t="s">
        <v>92</v>
      </c>
      <c r="D361" t="s">
        <v>256</v>
      </c>
      <c r="E361" t="s">
        <v>18</v>
      </c>
      <c r="F361" s="43">
        <f>IF(OR(RawElecCD[[#This Row],[Volts]]=240,RawElecCD[[#This Row],[Volts]]=220,RawElecCD[[#This Row],[Volts]]="220/240V"),240,120)</f>
        <v>240</v>
      </c>
      <c r="G361" t="s">
        <v>403</v>
      </c>
      <c r="H361" t="str">
        <f>IF(RawElecCD[[#This Row],[Drum Cap]]&lt;4.4,"Compact","Standard")</f>
        <v>Standard</v>
      </c>
      <c r="I361" s="24">
        <v>7.4</v>
      </c>
      <c r="J361" s="23">
        <v>404.99</v>
      </c>
      <c r="K361" s="23" t="s">
        <v>915</v>
      </c>
      <c r="L361" t="s">
        <v>405</v>
      </c>
      <c r="M361" s="7" t="s">
        <v>763</v>
      </c>
    </row>
    <row r="362" spans="2:13" x14ac:dyDescent="0.3">
      <c r="B362" s="38" t="str">
        <f>CONCATENATE(RawElecCD[[#This Row],[Manufacturer]],RawElecCD[[#This Row],[Model]])</f>
        <v>LGDLEX9000V</v>
      </c>
      <c r="C362" t="s">
        <v>95</v>
      </c>
      <c r="D362" t="s">
        <v>178</v>
      </c>
      <c r="E362" t="s">
        <v>18</v>
      </c>
      <c r="F362" s="43">
        <f>IF(OR(RawElecCD[[#This Row],[Volts]]=240,RawElecCD[[#This Row],[Volts]]=220,RawElecCD[[#This Row],[Volts]]="220/240V"),240,120)</f>
        <v>240</v>
      </c>
      <c r="G362" t="s">
        <v>403</v>
      </c>
      <c r="H362" t="str">
        <f>IF(RawElecCD[[#This Row],[Drum Cap]]&lt;4.4,"Compact","Standard")</f>
        <v>Standard</v>
      </c>
      <c r="I362" s="24">
        <v>9</v>
      </c>
      <c r="J362" s="23">
        <v>1069.19</v>
      </c>
      <c r="K362" s="23" t="s">
        <v>915</v>
      </c>
      <c r="L362" t="s">
        <v>405</v>
      </c>
      <c r="M362" s="7" t="s">
        <v>419</v>
      </c>
    </row>
    <row r="363" spans="2:13" x14ac:dyDescent="0.3">
      <c r="B363" s="38" t="str">
        <f>CONCATENATE(RawElecCD[[#This Row],[Manufacturer]],RawElecCD[[#This Row],[Model]])</f>
        <v>AdmiralAED4516HW</v>
      </c>
      <c r="C363" t="s">
        <v>766</v>
      </c>
      <c r="D363" t="s">
        <v>767</v>
      </c>
      <c r="E363" t="s">
        <v>18</v>
      </c>
      <c r="F363" s="43">
        <f>IF(OR(RawElecCD[[#This Row],[Volts]]=240,RawElecCD[[#This Row],[Volts]]=220,RawElecCD[[#This Row],[Volts]]="220/240V"),240,120)</f>
        <v>240</v>
      </c>
      <c r="G363">
        <v>240</v>
      </c>
      <c r="H363" t="str">
        <f>IF(RawElecCD[[#This Row],[Drum Cap]]&lt;4.4,"Compact","Standard")</f>
        <v>Standard</v>
      </c>
      <c r="I363" s="24">
        <v>7.4</v>
      </c>
      <c r="J363" s="23">
        <v>323.45999999999998</v>
      </c>
      <c r="K363" s="23" t="s">
        <v>915</v>
      </c>
      <c r="L363" t="s">
        <v>405</v>
      </c>
      <c r="M363" s="7" t="s">
        <v>768</v>
      </c>
    </row>
    <row r="364" spans="2:13" x14ac:dyDescent="0.3">
      <c r="B364" s="38" t="str">
        <f>CONCATENATE(RawElecCD[[#This Row],[Manufacturer]],RawElecCD[[#This Row],[Model]])</f>
        <v>GEGTD72EBSNWS</v>
      </c>
      <c r="C364" t="s">
        <v>92</v>
      </c>
      <c r="D364" t="s">
        <v>157</v>
      </c>
      <c r="E364" t="s">
        <v>18</v>
      </c>
      <c r="F364" s="43">
        <f>IF(OR(RawElecCD[[#This Row],[Volts]]=240,RawElecCD[[#This Row],[Volts]]=220,RawElecCD[[#This Row],[Volts]]="220/240V"),240,120)</f>
        <v>240</v>
      </c>
      <c r="G364" t="s">
        <v>403</v>
      </c>
      <c r="H364" t="str">
        <f>IF(RawElecCD[[#This Row],[Drum Cap]]&lt;4.4,"Compact","Standard")</f>
        <v>Standard</v>
      </c>
      <c r="I364" s="24">
        <v>7.5</v>
      </c>
      <c r="J364" s="23">
        <v>409.85</v>
      </c>
      <c r="K364" s="23" t="s">
        <v>915</v>
      </c>
      <c r="L364" t="s">
        <v>405</v>
      </c>
      <c r="M364" s="7" t="s">
        <v>769</v>
      </c>
    </row>
    <row r="365" spans="2:13" x14ac:dyDescent="0.3">
      <c r="B365" s="38" t="str">
        <f>CONCATENATE(RawElecCD[[#This Row],[Manufacturer]],RawElecCD[[#This Row],[Model]])</f>
        <v>SamsungDVE52M7750W/A3</v>
      </c>
      <c r="C365" t="s">
        <v>14</v>
      </c>
      <c r="D365" t="s">
        <v>595</v>
      </c>
      <c r="E365" t="s">
        <v>18</v>
      </c>
      <c r="F365" s="43">
        <f>IF(OR(RawElecCD[[#This Row],[Volts]]=240,RawElecCD[[#This Row],[Volts]]=220,RawElecCD[[#This Row],[Volts]]="220/240V"),240,120)</f>
        <v>240</v>
      </c>
      <c r="G365" t="s">
        <v>403</v>
      </c>
      <c r="H365" t="str">
        <f>IF(RawElecCD[[#This Row],[Drum Cap]]&lt;4.4,"Compact","Standard")</f>
        <v>Standard</v>
      </c>
      <c r="I365" s="24">
        <v>7.4</v>
      </c>
      <c r="J365" s="23">
        <v>539.99</v>
      </c>
      <c r="K365" s="23" t="s">
        <v>912</v>
      </c>
      <c r="L365" t="s">
        <v>405</v>
      </c>
      <c r="M365" s="7" t="s">
        <v>596</v>
      </c>
    </row>
    <row r="366" spans="2:13" x14ac:dyDescent="0.3">
      <c r="B366" s="38" t="str">
        <f>CONCATENATE(RawElecCD[[#This Row],[Manufacturer]],RawElecCD[[#This Row],[Model]])</f>
        <v>SamsungDVE52M8650V/A3</v>
      </c>
      <c r="C366" t="s">
        <v>14</v>
      </c>
      <c r="D366" t="s">
        <v>703</v>
      </c>
      <c r="E366" t="s">
        <v>18</v>
      </c>
      <c r="F366" s="43">
        <f>IF(OR(RawElecCD[[#This Row],[Volts]]=240,RawElecCD[[#This Row],[Volts]]=220,RawElecCD[[#This Row],[Volts]]="220/240V"),240,120)</f>
        <v>240</v>
      </c>
      <c r="G366" t="s">
        <v>403</v>
      </c>
      <c r="H366" t="str">
        <f>IF(RawElecCD[[#This Row],[Drum Cap]]&lt;4.4,"Compact","Standard")</f>
        <v>Standard</v>
      </c>
      <c r="I366" s="24">
        <v>7.3</v>
      </c>
      <c r="J366" s="23">
        <v>593.99</v>
      </c>
      <c r="K366" s="23" t="s">
        <v>912</v>
      </c>
      <c r="L366" t="s">
        <v>405</v>
      </c>
      <c r="M366" s="7" t="s">
        <v>704</v>
      </c>
    </row>
    <row r="367" spans="2:13" x14ac:dyDescent="0.3">
      <c r="B367" s="38" t="str">
        <f>CONCATENATE(RawElecCD[[#This Row],[Manufacturer]],RawElecCD[[#This Row],[Model]])</f>
        <v>LGDLEX9000W</v>
      </c>
      <c r="C367" t="s">
        <v>95</v>
      </c>
      <c r="D367" t="s">
        <v>764</v>
      </c>
      <c r="E367" t="s">
        <v>18</v>
      </c>
      <c r="F367" s="43">
        <f>IF(OR(RawElecCD[[#This Row],[Volts]]=240,RawElecCD[[#This Row],[Volts]]=220,RawElecCD[[#This Row],[Volts]]="220/240V"),240,120)</f>
        <v>240</v>
      </c>
      <c r="G367">
        <v>240</v>
      </c>
      <c r="H367" t="str">
        <f>IF(RawElecCD[[#This Row],[Drum Cap]]&lt;4.4,"Compact","Standard")</f>
        <v>Standard</v>
      </c>
      <c r="I367" s="24">
        <v>8.8000000000000007</v>
      </c>
      <c r="J367" s="23">
        <v>1028.49</v>
      </c>
      <c r="K367" s="23" t="s">
        <v>915</v>
      </c>
      <c r="L367" t="s">
        <v>405</v>
      </c>
      <c r="M367" s="7" t="s">
        <v>765</v>
      </c>
    </row>
    <row r="368" spans="2:13" x14ac:dyDescent="0.3">
      <c r="B368" s="38" t="str">
        <f>CONCATENATE(RawElecCD[[#This Row],[Manufacturer]],RawElecCD[[#This Row],[Model]])</f>
        <v>SamsungDVE52M8650W/A3</v>
      </c>
      <c r="C368" t="s">
        <v>14</v>
      </c>
      <c r="D368" t="s">
        <v>540</v>
      </c>
      <c r="E368" t="s">
        <v>18</v>
      </c>
      <c r="F368" s="43">
        <f>IF(OR(RawElecCD[[#This Row],[Volts]]=240,RawElecCD[[#This Row],[Volts]]=220,RawElecCD[[#This Row],[Volts]]="220/240V"),240,120)</f>
        <v>240</v>
      </c>
      <c r="G368" t="s">
        <v>403</v>
      </c>
      <c r="H368" t="str">
        <f>IF(RawElecCD[[#This Row],[Drum Cap]]&lt;4.4,"Compact","Standard")</f>
        <v>Standard</v>
      </c>
      <c r="I368" s="24">
        <v>7.4</v>
      </c>
      <c r="J368" s="23">
        <v>539.99</v>
      </c>
      <c r="K368" s="23" t="s">
        <v>912</v>
      </c>
      <c r="L368" t="s">
        <v>405</v>
      </c>
      <c r="M368" s="7" t="s">
        <v>541</v>
      </c>
    </row>
    <row r="369" spans="2:13" x14ac:dyDescent="0.3">
      <c r="B369" s="38" t="str">
        <f>CONCATENATE(RawElecCD[[#This Row],[Manufacturer]],RawElecCD[[#This Row],[Model]])</f>
        <v>SamsungDVE54M8750V/A3</v>
      </c>
      <c r="C369" t="s">
        <v>14</v>
      </c>
      <c r="D369" t="s">
        <v>523</v>
      </c>
      <c r="E369" t="s">
        <v>18</v>
      </c>
      <c r="F369" s="43">
        <f>IF(OR(RawElecCD[[#This Row],[Volts]]=240,RawElecCD[[#This Row],[Volts]]=220,RawElecCD[[#This Row],[Volts]]="220/240V"),240,120)</f>
        <v>240</v>
      </c>
      <c r="G369" t="s">
        <v>403</v>
      </c>
      <c r="H369" t="str">
        <f>IF(RawElecCD[[#This Row],[Drum Cap]]&lt;4.4,"Compact","Standard")</f>
        <v>Standard</v>
      </c>
      <c r="I369" s="24">
        <v>7.4</v>
      </c>
      <c r="J369" s="23">
        <v>701.99</v>
      </c>
      <c r="K369" s="23" t="s">
        <v>912</v>
      </c>
      <c r="L369" t="s">
        <v>405</v>
      </c>
      <c r="M369" s="7" t="s">
        <v>474</v>
      </c>
    </row>
    <row r="370" spans="2:13" x14ac:dyDescent="0.3">
      <c r="B370" s="38" t="str">
        <f>CONCATENATE(RawElecCD[[#This Row],[Manufacturer]],RawElecCD[[#This Row],[Model]])</f>
        <v>LG SIGNATUREDLEX9500K</v>
      </c>
      <c r="C370" t="s">
        <v>236</v>
      </c>
      <c r="D370" t="s">
        <v>279</v>
      </c>
      <c r="E370" t="s">
        <v>18</v>
      </c>
      <c r="F370" s="43">
        <f>IF(OR(RawElecCD[[#This Row],[Volts]]=240,RawElecCD[[#This Row],[Volts]]=220,RawElecCD[[#This Row],[Volts]]="220/240V"),240,120)</f>
        <v>240</v>
      </c>
      <c r="G370">
        <v>240</v>
      </c>
      <c r="H370" t="str">
        <f>IF(RawElecCD[[#This Row],[Drum Cap]]&lt;4.4,"Compact","Standard")</f>
        <v>Standard</v>
      </c>
      <c r="I370" s="22">
        <v>9</v>
      </c>
      <c r="J370" s="21">
        <v>1799.1</v>
      </c>
      <c r="K370" s="23" t="s">
        <v>915</v>
      </c>
      <c r="L370" t="s">
        <v>49</v>
      </c>
      <c r="M370" s="7" t="s">
        <v>323</v>
      </c>
    </row>
    <row r="371" spans="2:13" x14ac:dyDescent="0.3">
      <c r="B371" s="38" t="str">
        <f>CONCATENATE(RawElecCD[[#This Row],[Manufacturer]],RawElecCD[[#This Row],[Model]])</f>
        <v>SamsungDVE54M8750W/A3</v>
      </c>
      <c r="C371" t="s">
        <v>14</v>
      </c>
      <c r="D371" t="s">
        <v>546</v>
      </c>
      <c r="E371" t="s">
        <v>18</v>
      </c>
      <c r="F371" s="43">
        <f>IF(OR(RawElecCD[[#This Row],[Volts]]=240,RawElecCD[[#This Row],[Volts]]=220,RawElecCD[[#This Row],[Volts]]="220/240V"),240,120)</f>
        <v>240</v>
      </c>
      <c r="G371" t="s">
        <v>403</v>
      </c>
      <c r="H371" t="str">
        <f>IF(RawElecCD[[#This Row],[Drum Cap]]&lt;4.4,"Compact","Standard")</f>
        <v>Standard</v>
      </c>
      <c r="I371" s="24">
        <v>7.4</v>
      </c>
      <c r="J371" s="23">
        <v>647.99</v>
      </c>
      <c r="K371" s="23" t="s">
        <v>912</v>
      </c>
      <c r="L371" t="s">
        <v>405</v>
      </c>
      <c r="M371" s="7" t="s">
        <v>547</v>
      </c>
    </row>
    <row r="372" spans="2:13" x14ac:dyDescent="0.3">
      <c r="B372" s="38" t="str">
        <f>CONCATENATE(RawElecCD[[#This Row],[Manufacturer]],RawElecCD[[#This Row],[Model]])</f>
        <v>WhirlpoolWED9290FC</v>
      </c>
      <c r="C372" t="s">
        <v>15</v>
      </c>
      <c r="D372" t="s">
        <v>715</v>
      </c>
      <c r="E372" t="s">
        <v>18</v>
      </c>
      <c r="F372" s="43">
        <f>IF(OR(RawElecCD[[#This Row],[Volts]]=240,RawElecCD[[#This Row],[Volts]]=220,RawElecCD[[#This Row],[Volts]]="220/240V"),240,120)</f>
        <v>240</v>
      </c>
      <c r="G372" t="s">
        <v>403</v>
      </c>
      <c r="H372" t="str">
        <f>IF(RawElecCD[[#This Row],[Drum Cap]]&lt;4.4,"Compact","Standard")</f>
        <v>Standard</v>
      </c>
      <c r="I372" s="24">
        <v>7.3</v>
      </c>
      <c r="J372" s="23">
        <v>1090.76</v>
      </c>
      <c r="K372" s="23" t="s">
        <v>915</v>
      </c>
      <c r="L372" t="s">
        <v>405</v>
      </c>
      <c r="M372" s="7" t="s">
        <v>716</v>
      </c>
    </row>
    <row r="373" spans="2:13" x14ac:dyDescent="0.3">
      <c r="B373" s="38" t="str">
        <f>CONCATENATE(RawElecCD[[#This Row],[Manufacturer]],RawElecCD[[#This Row],[Model]])</f>
        <v>ElectroluxEFME627UTT</v>
      </c>
      <c r="C373" t="s">
        <v>94</v>
      </c>
      <c r="D373" t="s">
        <v>278</v>
      </c>
      <c r="E373" t="s">
        <v>18</v>
      </c>
      <c r="F373" s="43">
        <f>IF(OR(RawElecCD[[#This Row],[Volts]]=240,RawElecCD[[#This Row],[Volts]]=220,RawElecCD[[#This Row],[Volts]]="220/240V"),240,120)</f>
        <v>240</v>
      </c>
      <c r="G373" t="s">
        <v>403</v>
      </c>
      <c r="H373" t="str">
        <f>IF(RawElecCD[[#This Row],[Drum Cap]]&lt;4.4,"Compact","Standard")</f>
        <v>Standard</v>
      </c>
      <c r="I373" s="24">
        <v>7.5</v>
      </c>
      <c r="J373" s="23">
        <v>755.99</v>
      </c>
      <c r="K373" s="21" t="s">
        <v>912</v>
      </c>
      <c r="L373" t="s">
        <v>405</v>
      </c>
      <c r="M373" s="7" t="s">
        <v>784</v>
      </c>
    </row>
    <row r="374" spans="2:13" x14ac:dyDescent="0.3">
      <c r="B374" s="38" t="str">
        <f>CONCATENATE(RawElecCD[[#This Row],[Manufacturer]],RawElecCD[[#This Row],[Model]])</f>
        <v>LGDLEX9500K</v>
      </c>
      <c r="C374" t="s">
        <v>95</v>
      </c>
      <c r="D374" t="s">
        <v>279</v>
      </c>
      <c r="E374" t="s">
        <v>18</v>
      </c>
      <c r="F374" s="43">
        <f>IF(OR(RawElecCD[[#This Row],[Volts]]=240,RawElecCD[[#This Row],[Volts]]=220,RawElecCD[[#This Row],[Volts]]="220/240V"),240,120)</f>
        <v>240</v>
      </c>
      <c r="G374" t="s">
        <v>403</v>
      </c>
      <c r="H374" t="str">
        <f>IF(RawElecCD[[#This Row],[Drum Cap]]&lt;4.4,"Compact","Standard")</f>
        <v>Standard</v>
      </c>
      <c r="I374" s="24">
        <v>9</v>
      </c>
      <c r="J374" s="23">
        <v>1187.99</v>
      </c>
      <c r="K374" s="23" t="s">
        <v>915</v>
      </c>
      <c r="L374" t="s">
        <v>405</v>
      </c>
      <c r="M374" s="7" t="s">
        <v>436</v>
      </c>
    </row>
    <row r="375" spans="2:13" x14ac:dyDescent="0.3">
      <c r="B375" s="38" t="str">
        <f>CONCATENATE(RawElecCD[[#This Row],[Manufacturer]],RawElecCD[[#This Row],[Model]])</f>
        <v>SamsungDVE54R7200W/A3</v>
      </c>
      <c r="C375" t="s">
        <v>14</v>
      </c>
      <c r="D375" t="s">
        <v>863</v>
      </c>
      <c r="E375" t="s">
        <v>18</v>
      </c>
      <c r="F375" s="43">
        <f>IF(OR(RawElecCD[[#This Row],[Volts]]=240,RawElecCD[[#This Row],[Volts]]=220,RawElecCD[[#This Row],[Volts]]="220/240V"),240,120)</f>
        <v>240</v>
      </c>
      <c r="G375" t="s">
        <v>403</v>
      </c>
      <c r="H375" t="str">
        <f>IF(RawElecCD[[#This Row],[Drum Cap]]&lt;4.4,"Compact","Standard")</f>
        <v>Standard</v>
      </c>
      <c r="I375" s="24">
        <v>7.4</v>
      </c>
      <c r="J375" s="23">
        <v>539.46</v>
      </c>
      <c r="K375" s="23" t="s">
        <v>912</v>
      </c>
      <c r="L375" t="s">
        <v>405</v>
      </c>
      <c r="M375" s="7" t="s">
        <v>864</v>
      </c>
    </row>
    <row r="376" spans="2:13" x14ac:dyDescent="0.3">
      <c r="B376" s="38" t="str">
        <f>CONCATENATE(RawElecCD[[#This Row],[Manufacturer]],RawElecCD[[#This Row],[Model]])</f>
        <v>GEGTD86ESPJMC</v>
      </c>
      <c r="C376" t="s">
        <v>92</v>
      </c>
      <c r="D376" t="s">
        <v>789</v>
      </c>
      <c r="E376" t="s">
        <v>18</v>
      </c>
      <c r="F376" s="43">
        <f>IF(OR(RawElecCD[[#This Row],[Volts]]=240,RawElecCD[[#This Row],[Volts]]=220,RawElecCD[[#This Row],[Volts]]="220/240V"),240,120)</f>
        <v>120</v>
      </c>
      <c r="G376" t="s">
        <v>404</v>
      </c>
      <c r="H376" t="str">
        <f>IF(RawElecCD[[#This Row],[Drum Cap]]&lt;4.4,"Compact","Standard")</f>
        <v>Compact</v>
      </c>
      <c r="I376" s="24">
        <v>3.4</v>
      </c>
      <c r="J376" s="23">
        <v>647.99</v>
      </c>
      <c r="K376" s="23" t="s">
        <v>912</v>
      </c>
      <c r="L376" t="s">
        <v>405</v>
      </c>
      <c r="M376" s="7" t="s">
        <v>790</v>
      </c>
    </row>
    <row r="377" spans="2:13" x14ac:dyDescent="0.3">
      <c r="B377" s="38" t="str">
        <f>CONCATENATE(RawElecCD[[#This Row],[Manufacturer]],RawElecCD[[#This Row],[Model]])</f>
        <v>MaytagMEDB955FW</v>
      </c>
      <c r="C377" t="s">
        <v>96</v>
      </c>
      <c r="D377" t="s">
        <v>281</v>
      </c>
      <c r="E377" t="s">
        <v>18</v>
      </c>
      <c r="F377" s="43">
        <f>IF(OR(RawElecCD[[#This Row],[Volts]]=240,RawElecCD[[#This Row],[Volts]]=220,RawElecCD[[#This Row],[Volts]]="220/240V"),240,120)</f>
        <v>240</v>
      </c>
      <c r="G377" t="s">
        <v>403</v>
      </c>
      <c r="H377" t="str">
        <f>IF(RawElecCD[[#This Row],[Drum Cap]]&lt;4.4,"Compact","Standard")</f>
        <v>Standard</v>
      </c>
      <c r="I377" s="24">
        <v>7.4</v>
      </c>
      <c r="J377" s="23">
        <v>755.99</v>
      </c>
      <c r="K377" s="23" t="s">
        <v>912</v>
      </c>
      <c r="L377" t="s">
        <v>405</v>
      </c>
      <c r="M377" s="7" t="s">
        <v>739</v>
      </c>
    </row>
    <row r="378" spans="2:13" x14ac:dyDescent="0.3">
      <c r="B378" s="38" t="str">
        <f>CONCATENATE(RawElecCD[[#This Row],[Manufacturer]],RawElecCD[[#This Row],[Model]])</f>
        <v>MaytagMEDC215EW</v>
      </c>
      <c r="C378" t="s">
        <v>96</v>
      </c>
      <c r="D378" t="s">
        <v>612</v>
      </c>
      <c r="E378" t="s">
        <v>900</v>
      </c>
      <c r="F378" s="43">
        <f>IF(OR(RawElecCD[[#This Row],[Volts]]=240,RawElecCD[[#This Row],[Volts]]=220,RawElecCD[[#This Row],[Volts]]="220/240V"),240,120)</f>
        <v>240</v>
      </c>
      <c r="G378" t="s">
        <v>403</v>
      </c>
      <c r="H378" t="str">
        <f>IF(RawElecCD[[#This Row],[Drum Cap]]&lt;4.4,"Compact","Standard")</f>
        <v>Standard</v>
      </c>
      <c r="I378" s="24">
        <v>7</v>
      </c>
      <c r="J378" s="23">
        <v>350.99</v>
      </c>
      <c r="K378" s="23" t="s">
        <v>915</v>
      </c>
      <c r="L378" t="s">
        <v>405</v>
      </c>
      <c r="M378" s="7" t="s">
        <v>613</v>
      </c>
    </row>
    <row r="379" spans="2:13" x14ac:dyDescent="0.3">
      <c r="B379" s="38" t="str">
        <f>CONCATENATE(RawElecCD[[#This Row],[Manufacturer]],RawElecCD[[#This Row],[Model]])</f>
        <v>GEPFDS455ELMG</v>
      </c>
      <c r="C379" t="s">
        <v>92</v>
      </c>
      <c r="D379" t="s">
        <v>795</v>
      </c>
      <c r="E379" t="s">
        <v>900</v>
      </c>
      <c r="F379" s="43">
        <f>IF(OR(RawElecCD[[#This Row],[Volts]]=240,RawElecCD[[#This Row],[Volts]]=220,RawElecCD[[#This Row],[Volts]]="220/240V"),240,120)</f>
        <v>240</v>
      </c>
      <c r="G379" t="s">
        <v>403</v>
      </c>
      <c r="H379" t="str">
        <f>IF(RawElecCD[[#This Row],[Drum Cap]]&lt;4.4,"Compact","Standard")</f>
        <v>Standard</v>
      </c>
      <c r="I379" s="24">
        <v>8.3000000000000007</v>
      </c>
      <c r="J379" s="23">
        <v>863.99</v>
      </c>
      <c r="K379" s="23" t="s">
        <v>915</v>
      </c>
      <c r="L379" t="s">
        <v>405</v>
      </c>
      <c r="M379" s="7" t="s">
        <v>796</v>
      </c>
    </row>
    <row r="380" spans="2:13" x14ac:dyDescent="0.3">
      <c r="B380" s="38" t="str">
        <f>CONCATENATE(RawElecCD[[#This Row],[Manufacturer]],RawElecCD[[#This Row],[Model]])</f>
        <v>GEGTD84ECPNDG</v>
      </c>
      <c r="C380" t="s">
        <v>92</v>
      </c>
      <c r="D380" t="s">
        <v>181</v>
      </c>
      <c r="E380" t="s">
        <v>18</v>
      </c>
      <c r="F380" s="43">
        <f>IF(OR(RawElecCD[[#This Row],[Volts]]=240,RawElecCD[[#This Row],[Volts]]=220,RawElecCD[[#This Row],[Volts]]="220/240V"),240,120)</f>
        <v>240</v>
      </c>
      <c r="G380" t="s">
        <v>403</v>
      </c>
      <c r="H380" t="str">
        <f>IF(RawElecCD[[#This Row],[Drum Cap]]&lt;4.4,"Compact","Standard")</f>
        <v>Standard</v>
      </c>
      <c r="I380" s="24">
        <v>7.4</v>
      </c>
      <c r="J380" s="23">
        <v>566.99</v>
      </c>
      <c r="K380" s="23" t="s">
        <v>915</v>
      </c>
      <c r="L380" t="s">
        <v>405</v>
      </c>
      <c r="M380" s="7" t="s">
        <v>797</v>
      </c>
    </row>
    <row r="381" spans="2:13" x14ac:dyDescent="0.3">
      <c r="B381" s="38" t="str">
        <f>CONCATENATE(RawElecCD[[#This Row],[Manufacturer]],RawElecCD[[#This Row],[Model]])</f>
        <v>Kenmore81782</v>
      </c>
      <c r="C381" t="s">
        <v>527</v>
      </c>
      <c r="D381" t="s">
        <v>482</v>
      </c>
      <c r="E381" t="s">
        <v>900</v>
      </c>
      <c r="F381" s="43">
        <f>IF(OR(RawElecCD[[#This Row],[Volts]]=240,RawElecCD[[#This Row],[Volts]]=220,RawElecCD[[#This Row],[Volts]]="220/240V"),240,120)</f>
        <v>240</v>
      </c>
      <c r="G381" t="s">
        <v>403</v>
      </c>
      <c r="H381" t="str">
        <f>IF(RawElecCD[[#This Row],[Drum Cap]]&lt;4.4,"Compact","Standard")</f>
        <v>Standard</v>
      </c>
      <c r="I381" s="24">
        <v>7.4</v>
      </c>
      <c r="J381" s="23">
        <v>1044.99</v>
      </c>
      <c r="K381" s="23" t="s">
        <v>912</v>
      </c>
      <c r="L381" t="s">
        <v>405</v>
      </c>
      <c r="M381" s="7" t="s">
        <v>411</v>
      </c>
    </row>
    <row r="382" spans="2:13" x14ac:dyDescent="0.3">
      <c r="B382" s="38" t="str">
        <f>CONCATENATE(RawElecCD[[#This Row],[Manufacturer]],RawElecCD[[#This Row],[Model]])</f>
        <v>MaytagMEDC465HW</v>
      </c>
      <c r="C382" t="s">
        <v>96</v>
      </c>
      <c r="D382" t="s">
        <v>294</v>
      </c>
      <c r="E382" t="s">
        <v>18</v>
      </c>
      <c r="F382" s="43">
        <f>IF(OR(RawElecCD[[#This Row],[Volts]]=240,RawElecCD[[#This Row],[Volts]]=220,RawElecCD[[#This Row],[Volts]]="220/240V"),240,120)</f>
        <v>240</v>
      </c>
      <c r="G382">
        <v>240</v>
      </c>
      <c r="H382" t="str">
        <f>IF(RawElecCD[[#This Row],[Drum Cap]]&lt;4.4,"Compact","Standard")</f>
        <v>Standard</v>
      </c>
      <c r="I382" s="22">
        <v>7</v>
      </c>
      <c r="J382" s="21">
        <v>468</v>
      </c>
      <c r="K382" s="23" t="s">
        <v>915</v>
      </c>
      <c r="L382" t="s">
        <v>49</v>
      </c>
      <c r="M382" t="s">
        <v>302</v>
      </c>
    </row>
    <row r="383" spans="2:13" x14ac:dyDescent="0.3">
      <c r="B383" s="38" t="str">
        <f>CONCATENATE(RawElecCD[[#This Row],[Manufacturer]],RawElecCD[[#This Row],[Model]])</f>
        <v>Kenmore81783</v>
      </c>
      <c r="C383" t="s">
        <v>527</v>
      </c>
      <c r="D383" t="s">
        <v>576</v>
      </c>
      <c r="E383" t="s">
        <v>900</v>
      </c>
      <c r="F383" s="43">
        <f>IF(OR(RawElecCD[[#This Row],[Volts]]=240,RawElecCD[[#This Row],[Volts]]=220,RawElecCD[[#This Row],[Volts]]="220/240V"),240,120)</f>
        <v>240</v>
      </c>
      <c r="G383" t="s">
        <v>403</v>
      </c>
      <c r="H383" t="str">
        <f>IF(RawElecCD[[#This Row],[Drum Cap]]&lt;4.4,"Compact","Standard")</f>
        <v>Standard</v>
      </c>
      <c r="I383" s="24">
        <v>7.4</v>
      </c>
      <c r="J383" s="23">
        <v>816.74</v>
      </c>
      <c r="K383" s="23" t="s">
        <v>912</v>
      </c>
      <c r="L383" t="s">
        <v>405</v>
      </c>
      <c r="M383" s="7" t="s">
        <v>577</v>
      </c>
    </row>
    <row r="384" spans="2:13" x14ac:dyDescent="0.3">
      <c r="B384" s="38" t="str">
        <f>CONCATENATE(RawElecCD[[#This Row],[Manufacturer]],RawElecCD[[#This Row],[Model]])</f>
        <v>ElectroluxEFME627UIW</v>
      </c>
      <c r="C384" t="s">
        <v>94</v>
      </c>
      <c r="D384" t="s">
        <v>804</v>
      </c>
      <c r="E384" t="s">
        <v>18</v>
      </c>
      <c r="F384" s="43">
        <f>IF(OR(RawElecCD[[#This Row],[Volts]]=240,RawElecCD[[#This Row],[Volts]]=220,RawElecCD[[#This Row],[Volts]]="220/240V"),240,120)</f>
        <v>240</v>
      </c>
      <c r="G384">
        <v>240</v>
      </c>
      <c r="H384" t="str">
        <f>IF(RawElecCD[[#This Row],[Drum Cap]]&lt;4.4,"Compact","Standard")</f>
        <v>Standard</v>
      </c>
      <c r="I384" s="24">
        <v>7.5</v>
      </c>
      <c r="J384" s="23">
        <v>674.99</v>
      </c>
      <c r="K384" s="21" t="s">
        <v>912</v>
      </c>
      <c r="L384" t="s">
        <v>405</v>
      </c>
      <c r="M384" s="7" t="s">
        <v>805</v>
      </c>
    </row>
    <row r="385" spans="2:13" x14ac:dyDescent="0.3">
      <c r="B385" s="38" t="str">
        <f>CONCATENATE(RawElecCD[[#This Row],[Manufacturer]],RawElecCD[[#This Row],[Model]])</f>
        <v>Kenmore81962</v>
      </c>
      <c r="C385" t="s">
        <v>527</v>
      </c>
      <c r="D385" t="s">
        <v>490</v>
      </c>
      <c r="E385" t="s">
        <v>900</v>
      </c>
      <c r="F385" s="43">
        <f>IF(OR(RawElecCD[[#This Row],[Volts]]=240,RawElecCD[[#This Row],[Volts]]=220,RawElecCD[[#This Row],[Volts]]="220/240V"),240,120)</f>
        <v>240</v>
      </c>
      <c r="G385" t="s">
        <v>403</v>
      </c>
      <c r="H385" t="str">
        <f>IF(RawElecCD[[#This Row],[Drum Cap]]&lt;4.4,"Compact","Standard")</f>
        <v>Standard</v>
      </c>
      <c r="I385" s="24">
        <v>9</v>
      </c>
      <c r="J385" s="23">
        <v>1094.99</v>
      </c>
      <c r="K385" s="23" t="s">
        <v>915</v>
      </c>
      <c r="L385" t="s">
        <v>405</v>
      </c>
      <c r="M385" s="7" t="s">
        <v>423</v>
      </c>
    </row>
    <row r="386" spans="2:13" x14ac:dyDescent="0.3">
      <c r="B386" s="38" t="str">
        <f>CONCATENATE(RawElecCD[[#This Row],[Manufacturer]],RawElecCD[[#This Row],[Model]])</f>
        <v>Kenmore81963</v>
      </c>
      <c r="C386" t="s">
        <v>527</v>
      </c>
      <c r="D386" t="s">
        <v>526</v>
      </c>
      <c r="E386" t="s">
        <v>900</v>
      </c>
      <c r="F386" s="43">
        <f>IF(OR(RawElecCD[[#This Row],[Volts]]=240,RawElecCD[[#This Row],[Volts]]=220,RawElecCD[[#This Row],[Volts]]="220/240V"),240,120)</f>
        <v>240</v>
      </c>
      <c r="G386" t="s">
        <v>403</v>
      </c>
      <c r="H386" t="str">
        <f>IF(RawElecCD[[#This Row],[Drum Cap]]&lt;4.4,"Compact","Standard")</f>
        <v>Standard</v>
      </c>
      <c r="I386" s="24">
        <v>9</v>
      </c>
      <c r="J386" s="23">
        <v>1194.99</v>
      </c>
      <c r="K386" s="23" t="s">
        <v>915</v>
      </c>
      <c r="L386" t="s">
        <v>405</v>
      </c>
      <c r="M386" s="7" t="s">
        <v>478</v>
      </c>
    </row>
    <row r="387" spans="2:13" x14ac:dyDescent="0.3">
      <c r="B387" s="38" t="str">
        <f>CONCATENATE(RawElecCD[[#This Row],[Manufacturer]],RawElecCD[[#This Row],[Model]])</f>
        <v>GEGFD48ESSKWW</v>
      </c>
      <c r="C387" t="s">
        <v>92</v>
      </c>
      <c r="D387" t="s">
        <v>810</v>
      </c>
      <c r="E387" t="s">
        <v>18</v>
      </c>
      <c r="F387" s="43">
        <f>IF(OR(RawElecCD[[#This Row],[Volts]]=240,RawElecCD[[#This Row],[Volts]]=220,RawElecCD[[#This Row],[Volts]]="220/240V"),240,120)</f>
        <v>240</v>
      </c>
      <c r="G387" t="s">
        <v>403</v>
      </c>
      <c r="H387" t="str">
        <f>IF(RawElecCD[[#This Row],[Drum Cap]]&lt;4.4,"Compact","Standard")</f>
        <v>Standard</v>
      </c>
      <c r="I387" s="24">
        <v>7</v>
      </c>
      <c r="J387" s="23">
        <v>647.99</v>
      </c>
      <c r="K387" s="23" t="s">
        <v>915</v>
      </c>
      <c r="L387" t="s">
        <v>405</v>
      </c>
      <c r="M387" s="7" t="s">
        <v>811</v>
      </c>
    </row>
    <row r="388" spans="2:13" x14ac:dyDescent="0.3">
      <c r="B388" s="38" t="str">
        <f>CONCATENATE(RawElecCD[[#This Row],[Manufacturer]],RawElecCD[[#This Row],[Model]])</f>
        <v>WhirlpoolWED92HEFBD</v>
      </c>
      <c r="C388" t="s">
        <v>15</v>
      </c>
      <c r="D388" t="s">
        <v>861</v>
      </c>
      <c r="E388" t="s">
        <v>18</v>
      </c>
      <c r="F388" s="43">
        <f>IF(OR(RawElecCD[[#This Row],[Volts]]=240,RawElecCD[[#This Row],[Volts]]=220,RawElecCD[[#This Row],[Volts]]="220/240V"),240,120)</f>
        <v>240</v>
      </c>
      <c r="G388" t="s">
        <v>403</v>
      </c>
      <c r="H388" t="str">
        <f>IF(RawElecCD[[#This Row],[Drum Cap]]&lt;4.4,"Compact","Standard")</f>
        <v>Standard</v>
      </c>
      <c r="I388" s="24">
        <v>8</v>
      </c>
      <c r="J388" s="23">
        <v>755.99</v>
      </c>
      <c r="K388" s="23" t="s">
        <v>912</v>
      </c>
      <c r="L388" t="s">
        <v>405</v>
      </c>
      <c r="M388" s="7" t="s">
        <v>862</v>
      </c>
    </row>
    <row r="389" spans="2:13" x14ac:dyDescent="0.3">
      <c r="B389" s="38" t="str">
        <f>CONCATENATE(RawElecCD[[#This Row],[Manufacturer]],RawElecCD[[#This Row],[Model]])</f>
        <v>MaytagMEDC465HW</v>
      </c>
      <c r="C389" t="s">
        <v>96</v>
      </c>
      <c r="D389" t="s">
        <v>294</v>
      </c>
      <c r="E389" t="s">
        <v>18</v>
      </c>
      <c r="F389" s="43">
        <f>IF(OR(RawElecCD[[#This Row],[Volts]]=240,RawElecCD[[#This Row],[Volts]]=220,RawElecCD[[#This Row],[Volts]]="220/240V"),240,120)</f>
        <v>240</v>
      </c>
      <c r="G389">
        <v>240</v>
      </c>
      <c r="H389" t="str">
        <f>IF(RawElecCD[[#This Row],[Drum Cap]]&lt;4.4,"Compact","Standard")</f>
        <v>Standard</v>
      </c>
      <c r="I389" s="24">
        <v>7</v>
      </c>
      <c r="J389" s="23">
        <v>418.5</v>
      </c>
      <c r="K389" s="23" t="s">
        <v>915</v>
      </c>
      <c r="L389" t="s">
        <v>405</v>
      </c>
      <c r="M389" s="7" t="s">
        <v>557</v>
      </c>
    </row>
    <row r="390" spans="2:13" x14ac:dyDescent="0.3">
      <c r="B390" s="38" t="str">
        <f>CONCATENATE(RawElecCD[[#This Row],[Manufacturer]],RawElecCD[[#This Row],[Model]])</f>
        <v>ElectroluxEIMED55IIW</v>
      </c>
      <c r="C390" t="s">
        <v>94</v>
      </c>
      <c r="D390" t="s">
        <v>815</v>
      </c>
      <c r="E390" t="s">
        <v>18</v>
      </c>
      <c r="F390" s="43">
        <f>IF(OR(RawElecCD[[#This Row],[Volts]]=240,RawElecCD[[#This Row],[Volts]]=220,RawElecCD[[#This Row],[Volts]]="220/240V"),240,120)</f>
        <v>240</v>
      </c>
      <c r="G390" t="s">
        <v>403</v>
      </c>
      <c r="H390" t="str">
        <f>IF(RawElecCD[[#This Row],[Drum Cap]]&lt;4.4,"Compact","Standard")</f>
        <v>Standard</v>
      </c>
      <c r="I390" s="24">
        <v>7.5</v>
      </c>
      <c r="J390" s="23">
        <v>647.99</v>
      </c>
      <c r="K390" s="23" t="s">
        <v>915</v>
      </c>
      <c r="L390" t="s">
        <v>405</v>
      </c>
      <c r="M390" s="7" t="s">
        <v>816</v>
      </c>
    </row>
    <row r="391" spans="2:13" x14ac:dyDescent="0.3">
      <c r="B391" s="38" t="str">
        <f>CONCATENATE(RawElecCD[[#This Row],[Manufacturer]],RawElecCD[[#This Row],[Model]])</f>
        <v>MaytagMEDE301Y</v>
      </c>
      <c r="C391" t="s">
        <v>96</v>
      </c>
      <c r="D391" t="s">
        <v>659</v>
      </c>
      <c r="E391" t="s">
        <v>900</v>
      </c>
      <c r="F391" s="43">
        <f>IF(OR(RawElecCD[[#This Row],[Volts]]=240,RawElecCD[[#This Row],[Volts]]=220,RawElecCD[[#This Row],[Volts]]="220/240V"),240,120)</f>
        <v>120</v>
      </c>
      <c r="G391" t="s">
        <v>404</v>
      </c>
      <c r="H391" t="str">
        <f>IF(RawElecCD[[#This Row],[Drum Cap]]&lt;4.4,"Compact","Standard")</f>
        <v>Compact</v>
      </c>
      <c r="I391" s="24">
        <v>3.4</v>
      </c>
      <c r="J391" s="23">
        <v>436.32</v>
      </c>
      <c r="K391" s="23" t="s">
        <v>915</v>
      </c>
      <c r="L391" t="s">
        <v>405</v>
      </c>
      <c r="M391" s="7" t="s">
        <v>660</v>
      </c>
    </row>
    <row r="392" spans="2:13" x14ac:dyDescent="0.3">
      <c r="B392" s="38" t="str">
        <f>CONCATENATE(RawElecCD[[#This Row],[Manufacturer]],RawElecCD[[#This Row],[Model]])</f>
        <v>SamsungDVE54R7600C/A3</v>
      </c>
      <c r="C392" t="s">
        <v>14</v>
      </c>
      <c r="D392" t="s">
        <v>845</v>
      </c>
      <c r="E392" t="s">
        <v>18</v>
      </c>
      <c r="F392" s="43">
        <f>IF(OR(RawElecCD[[#This Row],[Volts]]=240,RawElecCD[[#This Row],[Volts]]=220,RawElecCD[[#This Row],[Volts]]="220/240V"),240,120)</f>
        <v>240</v>
      </c>
      <c r="G392" t="s">
        <v>403</v>
      </c>
      <c r="H392" t="str">
        <f>IF(RawElecCD[[#This Row],[Drum Cap]]&lt;4.4,"Compact","Standard")</f>
        <v>Standard</v>
      </c>
      <c r="I392" s="24">
        <v>7.4</v>
      </c>
      <c r="J392" s="23">
        <v>701.46</v>
      </c>
      <c r="K392" s="23" t="s">
        <v>912</v>
      </c>
      <c r="L392" t="s">
        <v>405</v>
      </c>
      <c r="M392" s="7" t="s">
        <v>846</v>
      </c>
    </row>
    <row r="393" spans="2:13" x14ac:dyDescent="0.3">
      <c r="B393" s="38" t="str">
        <f>CONCATENATE(RawElecCD[[#This Row],[Manufacturer]],RawElecCD[[#This Row],[Model]])</f>
        <v>WhirlpoolWED92HEFC</v>
      </c>
      <c r="C393" t="s">
        <v>15</v>
      </c>
      <c r="D393" t="s">
        <v>507</v>
      </c>
      <c r="E393" t="s">
        <v>18</v>
      </c>
      <c r="F393" s="43">
        <f>IF(OR(RawElecCD[[#This Row],[Volts]]=240,RawElecCD[[#This Row],[Volts]]=220,RawElecCD[[#This Row],[Volts]]="220/240V"),240,120)</f>
        <v>240</v>
      </c>
      <c r="G393" t="s">
        <v>403</v>
      </c>
      <c r="H393" t="str">
        <f>IF(RawElecCD[[#This Row],[Drum Cap]]&lt;4.4,"Compact","Standard")</f>
        <v>Standard</v>
      </c>
      <c r="I393" s="24">
        <v>7.4</v>
      </c>
      <c r="J393" s="23">
        <v>755.99</v>
      </c>
      <c r="K393" s="23" t="s">
        <v>912</v>
      </c>
      <c r="L393" t="s">
        <v>405</v>
      </c>
      <c r="M393" s="7" t="s">
        <v>450</v>
      </c>
    </row>
    <row r="394" spans="2:13" x14ac:dyDescent="0.3">
      <c r="B394" s="38" t="str">
        <f>CONCATENATE(RawElecCD[[#This Row],[Manufacturer]],RawElecCD[[#This Row],[Model]])</f>
        <v>WhirlpoolWED92HEFU</v>
      </c>
      <c r="C394" t="s">
        <v>15</v>
      </c>
      <c r="D394" t="s">
        <v>759</v>
      </c>
      <c r="E394" t="s">
        <v>18</v>
      </c>
      <c r="F394" s="43">
        <f>IF(OR(RawElecCD[[#This Row],[Volts]]=240,RawElecCD[[#This Row],[Volts]]=220,RawElecCD[[#This Row],[Volts]]="220/240V"),240,120)</f>
        <v>240</v>
      </c>
      <c r="G394" t="s">
        <v>403</v>
      </c>
      <c r="H394" t="str">
        <f>IF(RawElecCD[[#This Row],[Drum Cap]]&lt;4.4,"Compact","Standard")</f>
        <v>Standard</v>
      </c>
      <c r="I394" s="24">
        <v>7.4</v>
      </c>
      <c r="J394" s="23">
        <v>809.99</v>
      </c>
      <c r="K394" s="23" t="s">
        <v>912</v>
      </c>
      <c r="L394" t="s">
        <v>405</v>
      </c>
      <c r="M394" s="7" t="s">
        <v>760</v>
      </c>
    </row>
    <row r="395" spans="2:13" x14ac:dyDescent="0.3">
      <c r="B395" s="38" t="str">
        <f>CONCATENATE(RawElecCD[[#This Row],[Manufacturer]],RawElecCD[[#This Row],[Model]])</f>
        <v>WhirlpoolWED92HEFW</v>
      </c>
      <c r="C395" t="s">
        <v>15</v>
      </c>
      <c r="D395" t="s">
        <v>486</v>
      </c>
      <c r="E395" t="s">
        <v>18</v>
      </c>
      <c r="F395" s="43">
        <f>IF(OR(RawElecCD[[#This Row],[Volts]]=240,RawElecCD[[#This Row],[Volts]]=220,RawElecCD[[#This Row],[Volts]]="220/240V"),240,120)</f>
        <v>240</v>
      </c>
      <c r="G395" t="s">
        <v>403</v>
      </c>
      <c r="H395" t="str">
        <f>IF(RawElecCD[[#This Row],[Drum Cap]]&lt;4.4,"Compact","Standard")</f>
        <v>Standard</v>
      </c>
      <c r="I395" s="24">
        <v>7.4</v>
      </c>
      <c r="J395" s="23">
        <v>701.99</v>
      </c>
      <c r="K395" s="23" t="s">
        <v>912</v>
      </c>
      <c r="L395" t="s">
        <v>405</v>
      </c>
      <c r="M395" s="7" t="s">
        <v>416</v>
      </c>
    </row>
    <row r="396" spans="2:13" x14ac:dyDescent="0.3">
      <c r="B396" s="38" t="str">
        <f>CONCATENATE(RawElecCD[[#This Row],[Manufacturer]],RawElecCD[[#This Row],[Model]])</f>
        <v>Kenmore81982</v>
      </c>
      <c r="C396" t="s">
        <v>527</v>
      </c>
      <c r="D396" t="s">
        <v>525</v>
      </c>
      <c r="E396" t="s">
        <v>900</v>
      </c>
      <c r="F396" s="43">
        <f>IF(OR(RawElecCD[[#This Row],[Volts]]=240,RawElecCD[[#This Row],[Volts]]=220,RawElecCD[[#This Row],[Volts]]="220/240V"),240,120)</f>
        <v>240</v>
      </c>
      <c r="G396" t="s">
        <v>403</v>
      </c>
      <c r="H396" t="str">
        <f>IF(RawElecCD[[#This Row],[Drum Cap]]&lt;4.4,"Compact","Standard")</f>
        <v>Standard</v>
      </c>
      <c r="I396" s="24">
        <v>9</v>
      </c>
      <c r="J396" s="23">
        <v>971.99</v>
      </c>
      <c r="K396" s="23" t="s">
        <v>915</v>
      </c>
      <c r="L396" t="s">
        <v>405</v>
      </c>
      <c r="M396" s="7" t="s">
        <v>477</v>
      </c>
    </row>
    <row r="397" spans="2:13" x14ac:dyDescent="0.3">
      <c r="B397" s="38" t="str">
        <f>CONCATENATE(RawElecCD[[#This Row],[Manufacturer]],RawElecCD[[#This Row],[Model]])</f>
        <v>MaytagMEDP575GW</v>
      </c>
      <c r="C397" t="s">
        <v>96</v>
      </c>
      <c r="D397" t="s">
        <v>793</v>
      </c>
      <c r="E397" t="s">
        <v>18</v>
      </c>
      <c r="F397" s="43">
        <f>IF(OR(RawElecCD[[#This Row],[Volts]]=240,RawElecCD[[#This Row],[Volts]]=220,RawElecCD[[#This Row],[Volts]]="220/240V"),240,120)</f>
        <v>240</v>
      </c>
      <c r="G397" t="s">
        <v>403</v>
      </c>
      <c r="H397" t="str">
        <f>IF(RawElecCD[[#This Row],[Drum Cap]]&lt;4.4,"Compact","Standard")</f>
        <v>Standard</v>
      </c>
      <c r="I397" s="24">
        <v>7.4</v>
      </c>
      <c r="J397" s="23">
        <v>491.36</v>
      </c>
      <c r="K397" s="23" t="s">
        <v>915</v>
      </c>
      <c r="L397" t="s">
        <v>405</v>
      </c>
      <c r="M397" s="7" t="s">
        <v>794</v>
      </c>
    </row>
    <row r="398" spans="2:13" x14ac:dyDescent="0.3">
      <c r="B398" s="38" t="str">
        <f>CONCATENATE(RawElecCD[[#This Row],[Manufacturer]],RawElecCD[[#This Row],[Model]])</f>
        <v>ElectroluxEIMED60LSS</v>
      </c>
      <c r="C398" t="s">
        <v>94</v>
      </c>
      <c r="D398" t="s">
        <v>830</v>
      </c>
      <c r="E398" t="s">
        <v>18</v>
      </c>
      <c r="F398" s="43">
        <f>IF(OR(RawElecCD[[#This Row],[Volts]]=240,RawElecCD[[#This Row],[Volts]]=220,RawElecCD[[#This Row],[Volts]]="220/240V"),240,120)</f>
        <v>240</v>
      </c>
      <c r="G398" t="s">
        <v>403</v>
      </c>
      <c r="H398" t="str">
        <f>IF(RawElecCD[[#This Row],[Drum Cap]]&lt;4.4,"Compact","Standard")</f>
        <v>Standard</v>
      </c>
      <c r="I398" s="24">
        <v>7.4</v>
      </c>
      <c r="J398" s="23">
        <v>755.99</v>
      </c>
      <c r="K398" s="23" t="s">
        <v>915</v>
      </c>
      <c r="L398" t="s">
        <v>405</v>
      </c>
      <c r="M398" s="7" t="s">
        <v>831</v>
      </c>
    </row>
    <row r="399" spans="2:13" x14ac:dyDescent="0.3">
      <c r="B399" s="38" t="str">
        <f>CONCATENATE(RawElecCD[[#This Row],[Manufacturer]],RawElecCD[[#This Row],[Model]])</f>
        <v>WhirlpoolWED95HEDC</v>
      </c>
      <c r="C399" t="s">
        <v>15</v>
      </c>
      <c r="D399" t="s">
        <v>711</v>
      </c>
      <c r="E399" t="s">
        <v>18</v>
      </c>
      <c r="F399" s="43">
        <f>IF(OR(RawElecCD[[#This Row],[Volts]]=240,RawElecCD[[#This Row],[Volts]]=220,RawElecCD[[#This Row],[Volts]]="220/240V"),240,120)</f>
        <v>240</v>
      </c>
      <c r="G399">
        <v>240</v>
      </c>
      <c r="H399" t="str">
        <f>IF(RawElecCD[[#This Row],[Drum Cap]]&lt;4.4,"Compact","Standard")</f>
        <v>Standard</v>
      </c>
      <c r="I399" s="24">
        <v>8.3000000000000007</v>
      </c>
      <c r="J399" s="23">
        <v>701.99</v>
      </c>
      <c r="K399" s="23" t="s">
        <v>915</v>
      </c>
      <c r="L399" t="s">
        <v>405</v>
      </c>
      <c r="M399" s="7" t="s">
        <v>712</v>
      </c>
    </row>
    <row r="400" spans="2:13" x14ac:dyDescent="0.3">
      <c r="B400" s="38" t="str">
        <f>CONCATENATE(RawElecCD[[#This Row],[Manufacturer]],RawElecCD[[#This Row],[Model]])</f>
        <v>SamsungDVE55M9600V</v>
      </c>
      <c r="C400" t="s">
        <v>14</v>
      </c>
      <c r="D400" t="s">
        <v>144</v>
      </c>
      <c r="E400" t="s">
        <v>18</v>
      </c>
      <c r="F400" s="43">
        <f>IF(OR(RawElecCD[[#This Row],[Volts]]=240,RawElecCD[[#This Row],[Volts]]=220,RawElecCD[[#This Row],[Volts]]="220/240V"),240,120)</f>
        <v>240</v>
      </c>
      <c r="G400">
        <v>240</v>
      </c>
      <c r="H400" t="str">
        <f>IF(RawElecCD[[#This Row],[Drum Cap]]&lt;4.4,"Compact","Standard")</f>
        <v>Standard</v>
      </c>
      <c r="I400" s="22">
        <v>7.5</v>
      </c>
      <c r="J400" s="21">
        <v>1296.9000000000001</v>
      </c>
      <c r="K400" s="23" t="s">
        <v>912</v>
      </c>
      <c r="L400" t="s">
        <v>49</v>
      </c>
      <c r="M400" s="7" t="s">
        <v>353</v>
      </c>
    </row>
    <row r="401" spans="2:13" x14ac:dyDescent="0.3">
      <c r="B401" s="38" t="str">
        <f>CONCATENATE(RawElecCD[[#This Row],[Manufacturer]],RawElecCD[[#This Row],[Model]])</f>
        <v>GEGFDR270EHWW</v>
      </c>
      <c r="C401" t="s">
        <v>92</v>
      </c>
      <c r="D401" t="s">
        <v>835</v>
      </c>
      <c r="E401" t="s">
        <v>18</v>
      </c>
      <c r="F401" s="43">
        <f>IF(OR(RawElecCD[[#This Row],[Volts]]=240,RawElecCD[[#This Row],[Volts]]=220,RawElecCD[[#This Row],[Volts]]="220/240V"),240,120)</f>
        <v>240</v>
      </c>
      <c r="G401">
        <v>240</v>
      </c>
      <c r="H401" t="str">
        <f>IF(RawElecCD[[#This Row],[Drum Cap]]&lt;4.4,"Compact","Standard")</f>
        <v>Standard</v>
      </c>
      <c r="I401" s="24">
        <v>8.3000000000000007</v>
      </c>
      <c r="J401" s="23">
        <v>593.46</v>
      </c>
      <c r="K401" s="23" t="s">
        <v>915</v>
      </c>
      <c r="L401" t="s">
        <v>405</v>
      </c>
      <c r="M401" s="7" t="s">
        <v>836</v>
      </c>
    </row>
    <row r="402" spans="2:13" x14ac:dyDescent="0.3">
      <c r="B402" s="38" t="str">
        <f>CONCATENATE(RawElecCD[[#This Row],[Manufacturer]],RawElecCD[[#This Row],[Model]])</f>
        <v>Kenmore61622</v>
      </c>
      <c r="C402" t="s">
        <v>527</v>
      </c>
      <c r="D402" t="s">
        <v>837</v>
      </c>
      <c r="E402" t="s">
        <v>900</v>
      </c>
      <c r="F402" s="43">
        <f>IF(OR(RawElecCD[[#This Row],[Volts]]=240,RawElecCD[[#This Row],[Volts]]=220,RawElecCD[[#This Row],[Volts]]="220/240V"),240,120)</f>
        <v>240</v>
      </c>
      <c r="G402">
        <v>240</v>
      </c>
      <c r="H402" t="str">
        <f>IF(RawElecCD[[#This Row],[Drum Cap]]&lt;4.4,"Compact","Standard")</f>
        <v>Compact</v>
      </c>
      <c r="I402" s="24">
        <v>4.3</v>
      </c>
      <c r="J402" s="23">
        <v>643.5</v>
      </c>
      <c r="K402" s="23" t="s">
        <v>915</v>
      </c>
      <c r="L402" t="s">
        <v>405</v>
      </c>
      <c r="M402" s="7" t="s">
        <v>838</v>
      </c>
    </row>
    <row r="403" spans="2:13" x14ac:dyDescent="0.3">
      <c r="B403" s="38" t="str">
        <f>CONCATENATE(RawElecCD[[#This Row],[Manufacturer]],RawElecCD[[#This Row],[Model]])</f>
        <v>Kenmore81983</v>
      </c>
      <c r="C403" t="s">
        <v>527</v>
      </c>
      <c r="D403" t="s">
        <v>505</v>
      </c>
      <c r="E403" t="s">
        <v>900</v>
      </c>
      <c r="F403" s="43">
        <f>IF(OR(RawElecCD[[#This Row],[Volts]]=240,RawElecCD[[#This Row],[Volts]]=220,RawElecCD[[#This Row],[Volts]]="220/240V"),240,120)</f>
        <v>240</v>
      </c>
      <c r="G403" t="s">
        <v>403</v>
      </c>
      <c r="H403" t="str">
        <f>IF(RawElecCD[[#This Row],[Drum Cap]]&lt;4.4,"Compact","Standard")</f>
        <v>Standard</v>
      </c>
      <c r="I403" s="24">
        <v>9</v>
      </c>
      <c r="J403" s="23">
        <v>1244.99</v>
      </c>
      <c r="K403" s="23" t="s">
        <v>915</v>
      </c>
      <c r="L403" t="s">
        <v>405</v>
      </c>
      <c r="M403" s="7" t="s">
        <v>448</v>
      </c>
    </row>
    <row r="404" spans="2:13" x14ac:dyDescent="0.3">
      <c r="B404" s="38" t="str">
        <f>CONCATENATE(RawElecCD[[#This Row],[Manufacturer]],RawElecCD[[#This Row],[Model]])</f>
        <v>GEGFD49ERPKDG</v>
      </c>
      <c r="C404" t="s">
        <v>92</v>
      </c>
      <c r="D404" t="s">
        <v>841</v>
      </c>
      <c r="E404" t="s">
        <v>18</v>
      </c>
      <c r="F404" s="43">
        <f>IF(OR(RawElecCD[[#This Row],[Volts]]=240,RawElecCD[[#This Row],[Volts]]=220,RawElecCD[[#This Row],[Volts]]="220/240V"),240,120)</f>
        <v>120</v>
      </c>
      <c r="G404" t="s">
        <v>404</v>
      </c>
      <c r="H404" t="str">
        <f>IF(RawElecCD[[#This Row],[Drum Cap]]&lt;4.4,"Compact","Standard")</f>
        <v>Standard</v>
      </c>
      <c r="I404" s="24">
        <v>7.4</v>
      </c>
      <c r="J404" s="23">
        <v>755.99</v>
      </c>
      <c r="K404" s="23" t="s">
        <v>912</v>
      </c>
      <c r="L404" t="s">
        <v>405</v>
      </c>
      <c r="M404" s="7" t="s">
        <v>842</v>
      </c>
    </row>
    <row r="405" spans="2:13" x14ac:dyDescent="0.3">
      <c r="B405" s="38" t="str">
        <f>CONCATENATE(RawElecCD[[#This Row],[Manufacturer]],RawElecCD[[#This Row],[Model]])</f>
        <v>WhirlpoolWED95HEXW</v>
      </c>
      <c r="C405" t="s">
        <v>15</v>
      </c>
      <c r="D405" t="s">
        <v>636</v>
      </c>
      <c r="E405" t="s">
        <v>18</v>
      </c>
      <c r="F405" s="43">
        <f>IF(OR(RawElecCD[[#This Row],[Volts]]=240,RawElecCD[[#This Row],[Volts]]=220,RawElecCD[[#This Row],[Volts]]="220/240V"),240,120)</f>
        <v>240</v>
      </c>
      <c r="G405" t="s">
        <v>403</v>
      </c>
      <c r="H405" t="str">
        <f>IF(RawElecCD[[#This Row],[Drum Cap]]&lt;4.4,"Compact","Standard")</f>
        <v>Standard</v>
      </c>
      <c r="I405" s="24">
        <v>7.4</v>
      </c>
      <c r="J405" s="23">
        <v>755.99</v>
      </c>
      <c r="K405" s="23" t="s">
        <v>915</v>
      </c>
      <c r="L405" t="s">
        <v>405</v>
      </c>
      <c r="M405" s="7" t="s">
        <v>637</v>
      </c>
    </row>
    <row r="406" spans="2:13" x14ac:dyDescent="0.3">
      <c r="B406" s="38" t="str">
        <f>CONCATENATE(RawElecCD[[#This Row],[Manufacturer]],RawElecCD[[#This Row],[Model]])</f>
        <v>SamsungDVE55M9600V/A3</v>
      </c>
      <c r="C406" t="s">
        <v>14</v>
      </c>
      <c r="D406" t="s">
        <v>733</v>
      </c>
      <c r="E406" t="s">
        <v>18</v>
      </c>
      <c r="F406" s="43">
        <f>IF(OR(RawElecCD[[#This Row],[Volts]]=240,RawElecCD[[#This Row],[Volts]]=220,RawElecCD[[#This Row],[Volts]]="220/240V"),240,120)</f>
        <v>240</v>
      </c>
      <c r="G406">
        <v>240</v>
      </c>
      <c r="H406" t="str">
        <f>IF(RawElecCD[[#This Row],[Drum Cap]]&lt;4.4,"Compact","Standard")</f>
        <v>Standard</v>
      </c>
      <c r="I406" s="24">
        <v>7.4</v>
      </c>
      <c r="J406" s="23">
        <v>917.99</v>
      </c>
      <c r="K406" s="23" t="s">
        <v>912</v>
      </c>
      <c r="L406" t="s">
        <v>405</v>
      </c>
      <c r="M406" s="7" t="s">
        <v>734</v>
      </c>
    </row>
    <row r="407" spans="2:13" x14ac:dyDescent="0.3">
      <c r="B407" s="38" t="str">
        <f>CONCATENATE(RawElecCD[[#This Row],[Manufacturer]],RawElecCD[[#This Row],[Model]])</f>
        <v>SamsungDVE55M9600W/A3</v>
      </c>
      <c r="C407" t="s">
        <v>14</v>
      </c>
      <c r="D407" t="s">
        <v>721</v>
      </c>
      <c r="E407" t="s">
        <v>18</v>
      </c>
      <c r="F407" s="43">
        <f>IF(OR(RawElecCD[[#This Row],[Volts]]=240,RawElecCD[[#This Row],[Volts]]=220,RawElecCD[[#This Row],[Volts]]="220/240V"),240,120)</f>
        <v>240</v>
      </c>
      <c r="G407" t="s">
        <v>403</v>
      </c>
      <c r="H407" t="str">
        <f>IF(RawElecCD[[#This Row],[Drum Cap]]&lt;4.4,"Compact","Standard")</f>
        <v>Standard</v>
      </c>
      <c r="I407" s="24">
        <v>7.4</v>
      </c>
      <c r="J407" s="23">
        <v>863.99</v>
      </c>
      <c r="K407" s="23" t="s">
        <v>912</v>
      </c>
      <c r="L407" t="s">
        <v>405</v>
      </c>
      <c r="M407" s="7" t="s">
        <v>722</v>
      </c>
    </row>
    <row r="408" spans="2:13" x14ac:dyDescent="0.3">
      <c r="B408" s="38" t="str">
        <f>CONCATENATE(RawElecCD[[#This Row],[Manufacturer]],RawElecCD[[#This Row],[Model]])</f>
        <v>FrigidaireFARE4044MW</v>
      </c>
      <c r="C408" t="s">
        <v>99</v>
      </c>
      <c r="D408" t="s">
        <v>849</v>
      </c>
      <c r="E408" t="s">
        <v>18</v>
      </c>
      <c r="F408" s="43">
        <f>IF(OR(RawElecCD[[#This Row],[Volts]]=240,RawElecCD[[#This Row],[Volts]]=220,RawElecCD[[#This Row],[Volts]]="220/240V"),240,120)</f>
        <v>240</v>
      </c>
      <c r="G408" t="s">
        <v>403</v>
      </c>
      <c r="H408" t="str">
        <f>IF(RawElecCD[[#This Row],[Drum Cap]]&lt;4.4,"Compact","Standard")</f>
        <v>Standard</v>
      </c>
      <c r="I408" s="24">
        <v>7.4</v>
      </c>
      <c r="J408" s="23">
        <v>485.99</v>
      </c>
      <c r="K408" s="23" t="s">
        <v>915</v>
      </c>
      <c r="L408" t="s">
        <v>405</v>
      </c>
      <c r="M408" s="7" t="s">
        <v>850</v>
      </c>
    </row>
    <row r="409" spans="2:13" x14ac:dyDescent="0.3">
      <c r="B409" s="38" t="str">
        <f>CONCATENATE(RawElecCD[[#This Row],[Manufacturer]],RawElecCD[[#This Row],[Model]])</f>
        <v>GEGTD72EBPNDG</v>
      </c>
      <c r="C409" t="s">
        <v>92</v>
      </c>
      <c r="D409" t="s">
        <v>851</v>
      </c>
      <c r="E409" t="s">
        <v>18</v>
      </c>
      <c r="F409" s="43">
        <f>IF(OR(RawElecCD[[#This Row],[Volts]]=240,RawElecCD[[#This Row],[Volts]]=220,RawElecCD[[#This Row],[Volts]]="220/240V"),240,120)</f>
        <v>240</v>
      </c>
      <c r="G409" t="s">
        <v>403</v>
      </c>
      <c r="H409" t="str">
        <f>IF(RawElecCD[[#This Row],[Drum Cap]]&lt;4.4,"Compact","Standard")</f>
        <v>Standard</v>
      </c>
      <c r="I409" s="24">
        <v>7.2</v>
      </c>
      <c r="J409" s="23">
        <v>512.99</v>
      </c>
      <c r="K409" s="23" t="s">
        <v>915</v>
      </c>
      <c r="L409" t="s">
        <v>405</v>
      </c>
      <c r="M409" s="7" t="s">
        <v>852</v>
      </c>
    </row>
    <row r="410" spans="2:13" x14ac:dyDescent="0.3">
      <c r="B410" s="38" t="str">
        <f>CONCATENATE(RawElecCD[[#This Row],[Manufacturer]],RawElecCD[[#This Row],[Model]])</f>
        <v>Kenmore61523</v>
      </c>
      <c r="C410" t="s">
        <v>527</v>
      </c>
      <c r="D410" t="s">
        <v>853</v>
      </c>
      <c r="E410" t="s">
        <v>900</v>
      </c>
      <c r="F410" s="43">
        <f>IF(OR(RawElecCD[[#This Row],[Volts]]=240,RawElecCD[[#This Row],[Volts]]=220,RawElecCD[[#This Row],[Volts]]="220/240V"),240,120)</f>
        <v>240</v>
      </c>
      <c r="G410" t="s">
        <v>403</v>
      </c>
      <c r="H410" t="str">
        <f>IF(RawElecCD[[#This Row],[Drum Cap]]&lt;4.4,"Compact","Standard")</f>
        <v>Standard</v>
      </c>
      <c r="I410" s="24">
        <v>5.9</v>
      </c>
      <c r="J410" s="23">
        <v>697.95</v>
      </c>
      <c r="K410" s="23" t="s">
        <v>912</v>
      </c>
      <c r="L410" t="s">
        <v>405</v>
      </c>
      <c r="M410" s="7" t="s">
        <v>854</v>
      </c>
    </row>
    <row r="411" spans="2:13" x14ac:dyDescent="0.3">
      <c r="B411" s="38" t="str">
        <f>CONCATENATE(RawElecCD[[#This Row],[Manufacturer]],RawElecCD[[#This Row],[Model]])</f>
        <v>SamsungDVE60M9900V</v>
      </c>
      <c r="C411" t="s">
        <v>14</v>
      </c>
      <c r="D411" t="s">
        <v>136</v>
      </c>
      <c r="E411" t="s">
        <v>18</v>
      </c>
      <c r="F411" s="43">
        <f>IF(OR(RawElecCD[[#This Row],[Volts]]=240,RawElecCD[[#This Row],[Volts]]=220,RawElecCD[[#This Row],[Volts]]="220/240V"),240,120)</f>
        <v>240</v>
      </c>
      <c r="G411">
        <v>240</v>
      </c>
      <c r="H411" t="str">
        <f>IF(RawElecCD[[#This Row],[Drum Cap]]&lt;4.4,"Compact","Standard")</f>
        <v>Standard</v>
      </c>
      <c r="I411" s="22">
        <v>7.5</v>
      </c>
      <c r="J411" s="21">
        <v>1497.6</v>
      </c>
      <c r="K411" s="23" t="s">
        <v>912</v>
      </c>
      <c r="L411" t="s">
        <v>49</v>
      </c>
      <c r="M411" s="7" t="s">
        <v>312</v>
      </c>
    </row>
    <row r="412" spans="2:13" x14ac:dyDescent="0.3">
      <c r="B412" s="38" t="str">
        <f>CONCATENATE(RawElecCD[[#This Row],[Manufacturer]],RawElecCD[[#This Row],[Model]])</f>
        <v>MaytagMEDX655DW</v>
      </c>
      <c r="C412" t="s">
        <v>96</v>
      </c>
      <c r="D412" t="s">
        <v>265</v>
      </c>
      <c r="E412" t="s">
        <v>18</v>
      </c>
      <c r="F412" s="43">
        <f>IF(OR(RawElecCD[[#This Row],[Volts]]=240,RawElecCD[[#This Row],[Volts]]=220,RawElecCD[[#This Row],[Volts]]="220/240V"),240,120)</f>
        <v>240</v>
      </c>
      <c r="G412">
        <v>240</v>
      </c>
      <c r="H412" t="str">
        <f>IF(RawElecCD[[#This Row],[Drum Cap]]&lt;4.4,"Compact","Standard")</f>
        <v>Standard</v>
      </c>
      <c r="I412" s="22">
        <v>7</v>
      </c>
      <c r="J412" s="21">
        <v>547.20000000000005</v>
      </c>
      <c r="K412" s="23" t="s">
        <v>915</v>
      </c>
      <c r="L412" t="s">
        <v>49</v>
      </c>
      <c r="M412" t="s">
        <v>331</v>
      </c>
    </row>
    <row r="413" spans="2:13" x14ac:dyDescent="0.3">
      <c r="B413" s="38" t="str">
        <f>CONCATENATE(RawElecCD[[#This Row],[Manufacturer]],RawElecCD[[#This Row],[Model]])</f>
        <v>GEGFD45ESPKDG</v>
      </c>
      <c r="C413" t="s">
        <v>92</v>
      </c>
      <c r="D413" t="s">
        <v>859</v>
      </c>
      <c r="E413" t="s">
        <v>18</v>
      </c>
      <c r="F413" s="43">
        <f>IF(OR(RawElecCD[[#This Row],[Volts]]=240,RawElecCD[[#This Row],[Volts]]=220,RawElecCD[[#This Row],[Volts]]="220/240V"),240,120)</f>
        <v>240</v>
      </c>
      <c r="G413" t="s">
        <v>403</v>
      </c>
      <c r="H413" t="str">
        <f>IF(RawElecCD[[#This Row],[Drum Cap]]&lt;4.4,"Compact","Standard")</f>
        <v>Standard</v>
      </c>
      <c r="I413" s="24">
        <v>5.9</v>
      </c>
      <c r="J413" s="23">
        <v>539.96</v>
      </c>
      <c r="K413" s="23" t="s">
        <v>915</v>
      </c>
      <c r="L413" t="s">
        <v>405</v>
      </c>
      <c r="M413" s="7" t="s">
        <v>860</v>
      </c>
    </row>
    <row r="414" spans="2:13" x14ac:dyDescent="0.3">
      <c r="B414" s="38" t="str">
        <f>CONCATENATE(RawElecCD[[#This Row],[Manufacturer]],RawElecCD[[#This Row],[Model]])</f>
        <v>WhirlpoolWED9620HC</v>
      </c>
      <c r="C414" t="s">
        <v>15</v>
      </c>
      <c r="D414" t="s">
        <v>246</v>
      </c>
      <c r="E414" t="s">
        <v>18</v>
      </c>
      <c r="F414" s="43">
        <f>IF(OR(RawElecCD[[#This Row],[Volts]]=240,RawElecCD[[#This Row],[Volts]]=220,RawElecCD[[#This Row],[Volts]]="220/240V"),240,120)</f>
        <v>240</v>
      </c>
      <c r="G414" t="s">
        <v>403</v>
      </c>
      <c r="H414" t="str">
        <f>IF(RawElecCD[[#This Row],[Drum Cap]]&lt;4.4,"Compact","Standard")</f>
        <v>Standard</v>
      </c>
      <c r="I414" s="24">
        <v>7.2</v>
      </c>
      <c r="J414" s="23">
        <v>809.97</v>
      </c>
      <c r="K414" s="23" t="s">
        <v>915</v>
      </c>
      <c r="L414" t="s">
        <v>405</v>
      </c>
      <c r="M414" s="7" t="s">
        <v>812</v>
      </c>
    </row>
    <row r="415" spans="2:13" x14ac:dyDescent="0.3">
      <c r="B415" s="38" t="str">
        <f>CONCATENATE(RawElecCD[[#This Row],[Manufacturer]],RawElecCD[[#This Row],[Model]])</f>
        <v>SamsungDVE60M9900V/A3</v>
      </c>
      <c r="C415" t="s">
        <v>14</v>
      </c>
      <c r="D415" t="s">
        <v>686</v>
      </c>
      <c r="E415" t="s">
        <v>18</v>
      </c>
      <c r="F415" s="43">
        <f>IF(OR(RawElecCD[[#This Row],[Volts]]=240,RawElecCD[[#This Row],[Volts]]=220,RawElecCD[[#This Row],[Volts]]="220/240V"),240,120)</f>
        <v>240</v>
      </c>
      <c r="G415" t="s">
        <v>403</v>
      </c>
      <c r="H415" t="str">
        <f>IF(RawElecCD[[#This Row],[Drum Cap]]&lt;4.4,"Compact","Standard")</f>
        <v>Standard</v>
      </c>
      <c r="I415" s="24">
        <v>7.3</v>
      </c>
      <c r="J415" s="23">
        <v>1079.99</v>
      </c>
      <c r="K415" s="23" t="s">
        <v>912</v>
      </c>
      <c r="L415" t="s">
        <v>405</v>
      </c>
      <c r="M415" s="7" t="s">
        <v>687</v>
      </c>
    </row>
    <row r="416" spans="2:13" x14ac:dyDescent="0.3">
      <c r="B416" s="38" t="str">
        <f>CONCATENATE(RawElecCD[[#This Row],[Manufacturer]],RawElecCD[[#This Row],[Model]])</f>
        <v>ElectroluxEWMED70JIW</v>
      </c>
      <c r="C416" t="s">
        <v>94</v>
      </c>
      <c r="D416" t="s">
        <v>865</v>
      </c>
      <c r="E416" t="s">
        <v>18</v>
      </c>
      <c r="F416" s="43">
        <f>IF(OR(RawElecCD[[#This Row],[Volts]]=240,RawElecCD[[#This Row],[Volts]]=220,RawElecCD[[#This Row],[Volts]]="220/240V"),240,120)</f>
        <v>240</v>
      </c>
      <c r="G416" t="s">
        <v>403</v>
      </c>
      <c r="H416" t="str">
        <f>IF(RawElecCD[[#This Row],[Drum Cap]]&lt;4.4,"Compact","Standard")</f>
        <v>Standard</v>
      </c>
      <c r="I416" s="24">
        <v>9</v>
      </c>
      <c r="J416" s="23">
        <v>836.99</v>
      </c>
      <c r="K416" s="23" t="s">
        <v>915</v>
      </c>
      <c r="L416" t="s">
        <v>405</v>
      </c>
      <c r="M416" s="7" t="s">
        <v>866</v>
      </c>
    </row>
    <row r="417" spans="2:13" x14ac:dyDescent="0.3">
      <c r="B417" s="38" t="str">
        <f>CONCATENATE(RawElecCD[[#This Row],[Manufacturer]],RawElecCD[[#This Row],[Model]])</f>
        <v>MaytagMEDX655DW</v>
      </c>
      <c r="C417" t="s">
        <v>96</v>
      </c>
      <c r="D417" t="s">
        <v>265</v>
      </c>
      <c r="E417" t="s">
        <v>18</v>
      </c>
      <c r="F417" s="43">
        <f>IF(OR(RawElecCD[[#This Row],[Volts]]=240,RawElecCD[[#This Row],[Volts]]=220,RawElecCD[[#This Row],[Volts]]="220/240V"),240,120)</f>
        <v>240</v>
      </c>
      <c r="G417" t="s">
        <v>403</v>
      </c>
      <c r="H417" t="str">
        <f>IF(RawElecCD[[#This Row],[Drum Cap]]&lt;4.4,"Compact","Standard")</f>
        <v>Standard</v>
      </c>
      <c r="I417" s="24">
        <v>7</v>
      </c>
      <c r="J417" s="23">
        <v>474.3</v>
      </c>
      <c r="K417" s="23" t="s">
        <v>915</v>
      </c>
      <c r="L417" t="s">
        <v>405</v>
      </c>
      <c r="M417" s="7" t="s">
        <v>446</v>
      </c>
    </row>
    <row r="418" spans="2:13" x14ac:dyDescent="0.3">
      <c r="B418" s="38" t="str">
        <f>CONCATENATE(RawElecCD[[#This Row],[Manufacturer]],RawElecCD[[#This Row],[Model]])</f>
        <v>WhirlpoolWED9620HW</v>
      </c>
      <c r="C418" t="s">
        <v>15</v>
      </c>
      <c r="D418" t="s">
        <v>160</v>
      </c>
      <c r="E418" t="s">
        <v>18</v>
      </c>
      <c r="F418" s="43">
        <f>IF(OR(RawElecCD[[#This Row],[Volts]]=240,RawElecCD[[#This Row],[Volts]]=220,RawElecCD[[#This Row],[Volts]]="220/240V"),240,120)</f>
        <v>240</v>
      </c>
      <c r="G418">
        <v>240</v>
      </c>
      <c r="H418" t="str">
        <f>IF(RawElecCD[[#This Row],[Drum Cap]]&lt;4.4,"Compact","Standard")</f>
        <v>Standard</v>
      </c>
      <c r="I418" s="22">
        <v>7.4</v>
      </c>
      <c r="J418" s="21">
        <v>1259.99</v>
      </c>
      <c r="K418" s="23" t="s">
        <v>915</v>
      </c>
      <c r="L418" t="s">
        <v>53</v>
      </c>
      <c r="M418" s="7" t="s">
        <v>208</v>
      </c>
    </row>
    <row r="419" spans="2:13" x14ac:dyDescent="0.3">
      <c r="B419" s="38" t="str">
        <f>CONCATENATE(RawElecCD[[#This Row],[Manufacturer]],RawElecCD[[#This Row],[Model]])</f>
        <v>MaytagMGDB766FW</v>
      </c>
      <c r="C419" t="s">
        <v>96</v>
      </c>
      <c r="D419" t="s">
        <v>817</v>
      </c>
      <c r="E419" t="s">
        <v>900</v>
      </c>
      <c r="F419" s="43">
        <f>IF(OR(RawElecCD[[#This Row],[Volts]]=240,RawElecCD[[#This Row],[Volts]]=220,RawElecCD[[#This Row],[Volts]]="220/240V"),240,120)</f>
        <v>240</v>
      </c>
      <c r="G419" t="s">
        <v>403</v>
      </c>
      <c r="H419" t="str">
        <f>IF(RawElecCD[[#This Row],[Drum Cap]]&lt;4.4,"Compact","Standard")</f>
        <v>Standard</v>
      </c>
      <c r="I419" s="24">
        <v>7.4</v>
      </c>
      <c r="J419" s="23">
        <v>599.36</v>
      </c>
      <c r="K419" s="23" t="s">
        <v>915</v>
      </c>
      <c r="L419" t="s">
        <v>405</v>
      </c>
      <c r="M419" s="7" t="s">
        <v>818</v>
      </c>
    </row>
    <row r="420" spans="2:13" x14ac:dyDescent="0.3">
      <c r="B420" s="38" t="str">
        <f>CONCATENATE(RawElecCD[[#This Row],[Manufacturer]],RawElecCD[[#This Row],[Model]])</f>
        <v>GEGFDN240ELWW</v>
      </c>
      <c r="C420" t="s">
        <v>92</v>
      </c>
      <c r="D420" t="s">
        <v>873</v>
      </c>
      <c r="E420" t="s">
        <v>900</v>
      </c>
      <c r="F420" s="43">
        <f>IF(OR(RawElecCD[[#This Row],[Volts]]=240,RawElecCD[[#This Row],[Volts]]=220,RawElecCD[[#This Row],[Volts]]="220/240V"),240,120)</f>
        <v>240</v>
      </c>
      <c r="G420" t="s">
        <v>403</v>
      </c>
      <c r="H420" t="str">
        <f>IF(RawElecCD[[#This Row],[Drum Cap]]&lt;4.4,"Compact","Standard")</f>
        <v>Standard</v>
      </c>
      <c r="I420" s="24">
        <v>7.3</v>
      </c>
      <c r="J420" s="23">
        <v>539.99</v>
      </c>
      <c r="K420" s="23" t="s">
        <v>915</v>
      </c>
      <c r="L420" t="s">
        <v>405</v>
      </c>
      <c r="M420" s="7" t="s">
        <v>874</v>
      </c>
    </row>
    <row r="421" spans="2:13" x14ac:dyDescent="0.3">
      <c r="B421" s="38" t="str">
        <f>CONCATENATE(RawElecCD[[#This Row],[Manufacturer]],RawElecCD[[#This Row],[Model]])</f>
        <v>WhirlpoolWED97HEDC</v>
      </c>
      <c r="C421" t="s">
        <v>15</v>
      </c>
      <c r="D421" t="s">
        <v>869</v>
      </c>
      <c r="E421" t="s">
        <v>18</v>
      </c>
      <c r="F421" s="43">
        <f>IF(OR(RawElecCD[[#This Row],[Volts]]=240,RawElecCD[[#This Row],[Volts]]=220,RawElecCD[[#This Row],[Volts]]="220/240V"),240,120)</f>
        <v>240</v>
      </c>
      <c r="G421" t="s">
        <v>403</v>
      </c>
      <c r="H421" t="str">
        <f>IF(RawElecCD[[#This Row],[Drum Cap]]&lt;4.4,"Compact","Standard")</f>
        <v>Compact</v>
      </c>
      <c r="I421" s="24">
        <v>4.2</v>
      </c>
      <c r="J421" s="23">
        <v>782.99</v>
      </c>
      <c r="K421" s="23" t="s">
        <v>915</v>
      </c>
      <c r="L421" t="s">
        <v>405</v>
      </c>
      <c r="M421" s="7" t="s">
        <v>870</v>
      </c>
    </row>
    <row r="422" spans="2:13" x14ac:dyDescent="0.3">
      <c r="B422" s="38" t="str">
        <f>CONCATENATE(RawElecCD[[#This Row],[Manufacturer]],RawElecCD[[#This Row],[Model]])</f>
        <v>LGDLEY1901KE</v>
      </c>
      <c r="C422" t="s">
        <v>95</v>
      </c>
      <c r="D422" t="s">
        <v>638</v>
      </c>
      <c r="E422" t="s">
        <v>18</v>
      </c>
      <c r="F422" s="43">
        <f>IF(OR(RawElecCD[[#This Row],[Volts]]=240,RawElecCD[[#This Row],[Volts]]=220,RawElecCD[[#This Row],[Volts]]="220/240V"),240,120)</f>
        <v>240</v>
      </c>
      <c r="G422" t="s">
        <v>403</v>
      </c>
      <c r="H422" t="str">
        <f>IF(RawElecCD[[#This Row],[Drum Cap]]&lt;4.4,"Compact","Standard")</f>
        <v>Standard</v>
      </c>
      <c r="I422" s="24">
        <v>7.3</v>
      </c>
      <c r="J422" s="23">
        <v>623.69000000000005</v>
      </c>
      <c r="K422" s="23" t="s">
        <v>912</v>
      </c>
      <c r="L422" t="s">
        <v>405</v>
      </c>
      <c r="M422" s="7" t="s">
        <v>639</v>
      </c>
    </row>
    <row r="423" spans="2:13" x14ac:dyDescent="0.3">
      <c r="B423" s="38" t="str">
        <f>CONCATENATE(RawElecCD[[#This Row],[Manufacturer]],RawElecCD[[#This Row],[Model]])</f>
        <v>WhirlpoolWED97HEDU</v>
      </c>
      <c r="C423" t="s">
        <v>15</v>
      </c>
      <c r="D423" t="s">
        <v>821</v>
      </c>
      <c r="E423" t="s">
        <v>18</v>
      </c>
      <c r="F423" s="43">
        <f>IF(OR(RawElecCD[[#This Row],[Volts]]=240,RawElecCD[[#This Row],[Volts]]=220,RawElecCD[[#This Row],[Volts]]="220/240V"),240,120)</f>
        <v>240</v>
      </c>
      <c r="G423" t="s">
        <v>403</v>
      </c>
      <c r="H423" t="str">
        <f>IF(RawElecCD[[#This Row],[Drum Cap]]&lt;4.4,"Compact","Standard")</f>
        <v>Standard</v>
      </c>
      <c r="I423" s="24">
        <v>9.1999999999999993</v>
      </c>
      <c r="J423" s="23">
        <v>729</v>
      </c>
      <c r="K423" s="23" t="s">
        <v>915</v>
      </c>
      <c r="L423" t="s">
        <v>405</v>
      </c>
      <c r="M423" s="7" t="s">
        <v>822</v>
      </c>
    </row>
    <row r="424" spans="2:13" x14ac:dyDescent="0.3">
      <c r="B424" s="38" t="str">
        <f>CONCATENATE(RawElecCD[[#This Row],[Manufacturer]],RawElecCD[[#This Row],[Model]])</f>
        <v>Kenmore84130</v>
      </c>
      <c r="C424" t="s">
        <v>527</v>
      </c>
      <c r="D424" t="s">
        <v>826</v>
      </c>
      <c r="E424" t="s">
        <v>900</v>
      </c>
      <c r="F424" s="43">
        <f>IF(OR(RawElecCD[[#This Row],[Volts]]=240,RawElecCD[[#This Row],[Volts]]=220,RawElecCD[[#This Row],[Volts]]="220/240V"),240,120)</f>
        <v>240</v>
      </c>
      <c r="G424" t="s">
        <v>403</v>
      </c>
      <c r="H424" t="str">
        <f>IF(RawElecCD[[#This Row],[Drum Cap]]&lt;4.4,"Compact","Standard")</f>
        <v>Standard</v>
      </c>
      <c r="I424" s="24">
        <v>7.4</v>
      </c>
      <c r="J424" s="23">
        <v>1043.45</v>
      </c>
      <c r="K424" s="23" t="s">
        <v>915</v>
      </c>
      <c r="L424" t="s">
        <v>405</v>
      </c>
      <c r="M424" s="7" t="s">
        <v>827</v>
      </c>
    </row>
    <row r="425" spans="2:13" x14ac:dyDescent="0.3">
      <c r="B425" s="38" t="str">
        <f>CONCATENATE(RawElecCD[[#This Row],[Manufacturer]],RawElecCD[[#This Row],[Model]])</f>
        <v>Kenmore84132</v>
      </c>
      <c r="C425" t="s">
        <v>527</v>
      </c>
      <c r="D425" t="s">
        <v>806</v>
      </c>
      <c r="E425" t="s">
        <v>900</v>
      </c>
      <c r="F425" s="43">
        <f>IF(OR(RawElecCD[[#This Row],[Volts]]=240,RawElecCD[[#This Row],[Volts]]=220,RawElecCD[[#This Row],[Volts]]="220/240V"),240,120)</f>
        <v>240</v>
      </c>
      <c r="G425">
        <v>240</v>
      </c>
      <c r="H425" t="str">
        <f>IF(RawElecCD[[#This Row],[Drum Cap]]&lt;4.4,"Compact","Standard")</f>
        <v>Standard</v>
      </c>
      <c r="I425" s="24">
        <v>7</v>
      </c>
      <c r="J425" s="23">
        <v>983.56</v>
      </c>
      <c r="K425" s="23" t="s">
        <v>915</v>
      </c>
      <c r="L425" t="s">
        <v>405</v>
      </c>
      <c r="M425" s="7" t="s">
        <v>807</v>
      </c>
    </row>
    <row r="426" spans="2:13" x14ac:dyDescent="0.3">
      <c r="B426" s="38" t="str">
        <f>CONCATENATE(RawElecCD[[#This Row],[Manufacturer]],RawElecCD[[#This Row],[Model]])</f>
        <v>WhirlpoolWHD3090GW</v>
      </c>
      <c r="C426" t="s">
        <v>15</v>
      </c>
      <c r="D426" t="s">
        <v>589</v>
      </c>
      <c r="E426" t="s">
        <v>18</v>
      </c>
      <c r="F426" s="43">
        <f>IF(OR(RawElecCD[[#This Row],[Volts]]=240,RawElecCD[[#This Row],[Volts]]=220,RawElecCD[[#This Row],[Volts]]="220/240V"),240,120)</f>
        <v>240</v>
      </c>
      <c r="G426">
        <v>240</v>
      </c>
      <c r="H426" t="str">
        <f>IF(RawElecCD[[#This Row],[Drum Cap]]&lt;4.4,"Compact","Standard")</f>
        <v>Compact</v>
      </c>
      <c r="I426" s="24">
        <v>4.3</v>
      </c>
      <c r="J426" s="23">
        <v>518.36</v>
      </c>
      <c r="K426" s="23" t="s">
        <v>915</v>
      </c>
      <c r="L426" t="s">
        <v>405</v>
      </c>
      <c r="M426" s="7" t="s">
        <v>590</v>
      </c>
    </row>
    <row r="427" spans="2:13" x14ac:dyDescent="0.3">
      <c r="B427" s="38" t="str">
        <f>CONCATENATE(RawElecCD[[#This Row],[Manufacturer]],RawElecCD[[#This Row],[Model]])</f>
        <v>Kenmore84422</v>
      </c>
      <c r="C427" t="s">
        <v>527</v>
      </c>
      <c r="D427" t="s">
        <v>536</v>
      </c>
      <c r="E427" t="s">
        <v>900</v>
      </c>
      <c r="F427" s="43">
        <f>IF(OR(RawElecCD[[#This Row],[Volts]]=240,RawElecCD[[#This Row],[Volts]]=220,RawElecCD[[#This Row],[Volts]]="220/240V"),240,120)</f>
        <v>120</v>
      </c>
      <c r="G427" t="s">
        <v>404</v>
      </c>
      <c r="H427" t="str">
        <f>IF(RawElecCD[[#This Row],[Drum Cap]]&lt;4.4,"Compact","Standard")</f>
        <v>Compact</v>
      </c>
      <c r="I427">
        <v>3.4</v>
      </c>
      <c r="J427" s="25">
        <v>448.19</v>
      </c>
      <c r="K427" s="23" t="s">
        <v>915</v>
      </c>
      <c r="L427" t="s">
        <v>405</v>
      </c>
      <c r="M427" s="7" t="s">
        <v>537</v>
      </c>
    </row>
    <row r="428" spans="2:13" x14ac:dyDescent="0.3">
      <c r="B428" s="38" t="str">
        <f>CONCATENATE(RawElecCD[[#This Row],[Manufacturer]],RawElecCD[[#This Row],[Model]])</f>
        <v>ElectroluxEFME517STT</v>
      </c>
      <c r="C428" t="s">
        <v>94</v>
      </c>
      <c r="D428" t="s">
        <v>888</v>
      </c>
      <c r="E428" t="s">
        <v>18</v>
      </c>
      <c r="F428" s="43">
        <f>IF(OR(RawElecCD[[#This Row],[Volts]]=240,RawElecCD[[#This Row],[Volts]]=220,RawElecCD[[#This Row],[Volts]]="220/240V"),240,120)</f>
        <v>240</v>
      </c>
      <c r="G428">
        <v>240</v>
      </c>
      <c r="H428" t="str">
        <f>IF(RawElecCD[[#This Row],[Drum Cap]]&lt;4.4,"Compact","Standard")</f>
        <v>Standard</v>
      </c>
      <c r="I428" s="24">
        <v>8.8000000000000007</v>
      </c>
      <c r="J428" s="23">
        <v>620.99</v>
      </c>
      <c r="K428" s="21" t="s">
        <v>912</v>
      </c>
      <c r="L428" t="s">
        <v>405</v>
      </c>
      <c r="M428" s="7" t="s">
        <v>889</v>
      </c>
    </row>
    <row r="429" spans="2:13" x14ac:dyDescent="0.3">
      <c r="B429" s="38" t="str">
        <f>CONCATENATE(RawElecCD[[#This Row],[Manufacturer]],RawElecCD[[#This Row],[Model]])</f>
        <v>SamsungDVE60M9900W/A3</v>
      </c>
      <c r="C429" t="s">
        <v>14</v>
      </c>
      <c r="D429" t="s">
        <v>772</v>
      </c>
      <c r="E429" t="s">
        <v>18</v>
      </c>
      <c r="F429" s="43">
        <f>IF(OR(RawElecCD[[#This Row],[Volts]]=240,RawElecCD[[#This Row],[Volts]]=220,RawElecCD[[#This Row],[Volts]]="220/240V"),240,120)</f>
        <v>240</v>
      </c>
      <c r="G429" t="s">
        <v>403</v>
      </c>
      <c r="H429" t="str">
        <f>IF(RawElecCD[[#This Row],[Drum Cap]]&lt;4.4,"Compact","Standard")</f>
        <v>Standard</v>
      </c>
      <c r="I429" s="24">
        <v>7.3</v>
      </c>
      <c r="J429" s="23">
        <v>1025.99</v>
      </c>
      <c r="K429" s="23" t="s">
        <v>912</v>
      </c>
      <c r="L429" t="s">
        <v>405</v>
      </c>
      <c r="M429" s="7" t="s">
        <v>773</v>
      </c>
    </row>
    <row r="430" spans="2:13" x14ac:dyDescent="0.3">
      <c r="B430" s="38" t="str">
        <f>CONCATENATE(RawElecCD[[#This Row],[Manufacturer]],RawElecCD[[#This Row],[Model]])</f>
        <v>Kenmore69472</v>
      </c>
      <c r="C430" t="s">
        <v>527</v>
      </c>
      <c r="D430" s="38">
        <v>69472</v>
      </c>
      <c r="E430" t="s">
        <v>900</v>
      </c>
      <c r="F430" s="43">
        <f>IF(OR(RawElecCD[[#This Row],[Volts]]=240,RawElecCD[[#This Row],[Volts]]=220,RawElecCD[[#This Row],[Volts]]="220/240V"),240,120)</f>
        <v>240</v>
      </c>
      <c r="G430" t="s">
        <v>403</v>
      </c>
      <c r="H430" t="str">
        <f>IF(RawElecCD[[#This Row],[Drum Cap]]&lt;4.4,"Compact","Standard")</f>
        <v>Standard</v>
      </c>
      <c r="I430" s="24">
        <v>7.5</v>
      </c>
      <c r="J430" s="23">
        <v>864.26</v>
      </c>
      <c r="K430" s="23" t="s">
        <v>915</v>
      </c>
      <c r="L430" t="s">
        <v>405</v>
      </c>
      <c r="M430" s="7" t="s">
        <v>892</v>
      </c>
    </row>
    <row r="431" spans="2:13" x14ac:dyDescent="0.3">
      <c r="B431" s="38" t="str">
        <f>CONCATENATE(RawElecCD[[#This Row],[Manufacturer]],RawElecCD[[#This Row],[Model]])</f>
        <v>WhirlpoolWHD3090GW</v>
      </c>
      <c r="C431" t="s">
        <v>15</v>
      </c>
      <c r="D431" t="s">
        <v>589</v>
      </c>
      <c r="E431" t="s">
        <v>18</v>
      </c>
      <c r="F431" s="43">
        <f>IF(OR(RawElecCD[[#This Row],[Volts]]=240,RawElecCD[[#This Row],[Volts]]=220,RawElecCD[[#This Row],[Volts]]="220/240V"),240,120)</f>
        <v>240</v>
      </c>
      <c r="G431" t="s">
        <v>403</v>
      </c>
      <c r="H431" t="str">
        <f>IF(RawElecCD[[#This Row],[Drum Cap]]&lt;4.4,"Compact","Standard")</f>
        <v>Standard</v>
      </c>
      <c r="I431" s="24">
        <v>9</v>
      </c>
      <c r="J431" s="23">
        <v>539.99</v>
      </c>
      <c r="K431" s="23" t="s">
        <v>915</v>
      </c>
      <c r="L431" t="s">
        <v>405</v>
      </c>
      <c r="M431" s="7" t="s">
        <v>823</v>
      </c>
    </row>
    <row r="432" spans="2:13" x14ac:dyDescent="0.3">
      <c r="B432" s="38" t="str">
        <f>CONCATENATE(RawElecCD[[#This Row],[Manufacturer]],RawElecCD[[#This Row],[Model]])</f>
        <v>GEDSKP333ECWW</v>
      </c>
      <c r="C432" t="s">
        <v>92</v>
      </c>
      <c r="D432" t="s">
        <v>258</v>
      </c>
      <c r="E432" t="s">
        <v>900</v>
      </c>
      <c r="F432" s="43">
        <f>IF(OR(RawElecCD[[#This Row],[Volts]]=240,RawElecCD[[#This Row],[Volts]]=220,RawElecCD[[#This Row],[Volts]]="220/240V"),240,120)</f>
        <v>120</v>
      </c>
      <c r="G432">
        <v>120</v>
      </c>
      <c r="H432" t="str">
        <f>IF(RawElecCD[[#This Row],[Drum Cap]]&lt;4.4,"Compact","Standard")</f>
        <v>Compact</v>
      </c>
      <c r="I432" s="24">
        <v>3.6</v>
      </c>
      <c r="J432" s="23">
        <v>578</v>
      </c>
      <c r="K432" s="21" t="s">
        <v>915</v>
      </c>
      <c r="L432" t="s">
        <v>903</v>
      </c>
      <c r="M432" s="2" t="s">
        <v>904</v>
      </c>
    </row>
    <row r="433" spans="2:13" x14ac:dyDescent="0.3">
      <c r="B433" s="38" t="str">
        <f>CONCATENATE(RawElecCD[[#This Row],[Manufacturer]],RawElecCD[[#This Row],[Model]])</f>
        <v>WhirlpoolWHD5090GW</v>
      </c>
      <c r="C433" t="s">
        <v>15</v>
      </c>
      <c r="D433" t="s">
        <v>255</v>
      </c>
      <c r="E433" t="s">
        <v>18</v>
      </c>
      <c r="F433" s="43">
        <f>IF(OR(RawElecCD[[#This Row],[Volts]]=240,RawElecCD[[#This Row],[Volts]]=220,RawElecCD[[#This Row],[Volts]]="220/240V"),240,120)</f>
        <v>240</v>
      </c>
      <c r="G433">
        <v>240</v>
      </c>
      <c r="H433" t="str">
        <f>IF(RawElecCD[[#This Row],[Drum Cap]]&lt;4.4,"Compact","Standard")</f>
        <v>Compact</v>
      </c>
      <c r="I433" s="24">
        <v>4.3</v>
      </c>
      <c r="J433" s="23">
        <v>647.99</v>
      </c>
      <c r="K433" s="23" t="s">
        <v>915</v>
      </c>
      <c r="L433" t="s">
        <v>405</v>
      </c>
      <c r="M433" s="7" t="s">
        <v>624</v>
      </c>
    </row>
    <row r="434" spans="2:13" x14ac:dyDescent="0.3">
      <c r="B434" s="38" t="str">
        <f>CONCATENATE(RawElecCD[[#This Row],[Manufacturer]],RawElecCD[[#This Row],[Model]])</f>
        <v>AmanaNEC3120FW</v>
      </c>
      <c r="C434" t="s">
        <v>93</v>
      </c>
      <c r="D434" t="s">
        <v>906</v>
      </c>
      <c r="E434" t="s">
        <v>900</v>
      </c>
      <c r="F434" s="43">
        <f>IF(OR(RawElecCD[[#This Row],[Volts]]=240,RawElecCD[[#This Row],[Volts]]=220,RawElecCD[[#This Row],[Volts]]="220/240V"),240,120)</f>
        <v>120</v>
      </c>
      <c r="G434">
        <v>120</v>
      </c>
      <c r="H434" t="str">
        <f>IF(RawElecCD[[#This Row],[Drum Cap]]&lt;4.4,"Compact","Standard")</f>
        <v>Compact</v>
      </c>
      <c r="I434" s="24">
        <v>3.4</v>
      </c>
      <c r="J434" s="23">
        <v>679</v>
      </c>
      <c r="K434" s="23" t="s">
        <v>915</v>
      </c>
      <c r="L434" t="s">
        <v>903</v>
      </c>
      <c r="M434" s="2" t="s">
        <v>907</v>
      </c>
    </row>
    <row r="435" spans="2:13" x14ac:dyDescent="0.3">
      <c r="B435" s="38" t="str">
        <f>CONCATENATE(RawElecCD[[#This Row],[Manufacturer]],RawElecCD[[#This Row],[Model]])</f>
        <v>ElectroluxEIED50LIW</v>
      </c>
      <c r="C435" t="s">
        <v>94</v>
      </c>
      <c r="D435" t="s">
        <v>895</v>
      </c>
      <c r="E435" t="s">
        <v>900</v>
      </c>
      <c r="F435" s="43">
        <f>IF(OR(RawElecCD[[#This Row],[Volts]]=240,RawElecCD[[#This Row],[Volts]]=220,RawElecCD[[#This Row],[Volts]]="220/240V"),240,120)</f>
        <v>240</v>
      </c>
      <c r="G435" t="s">
        <v>403</v>
      </c>
      <c r="H435" t="str">
        <f>IF(RawElecCD[[#This Row],[Drum Cap]]&lt;4.4,"Compact","Standard")</f>
        <v>Standard</v>
      </c>
      <c r="I435" s="24">
        <v>7.3</v>
      </c>
      <c r="J435" s="23">
        <v>593.99</v>
      </c>
      <c r="K435" s="23" t="s">
        <v>915</v>
      </c>
      <c r="L435" t="s">
        <v>405</v>
      </c>
      <c r="M435" s="7" t="s">
        <v>896</v>
      </c>
    </row>
    <row r="436" spans="2:13" x14ac:dyDescent="0.3">
      <c r="B436" s="38" t="str">
        <f>CONCATENATE(RawElecCD[[#This Row],[Manufacturer]],RawElecCD[[#This Row],[Model]])</f>
        <v>ElectroluxEWMED70JSS</v>
      </c>
      <c r="C436" t="s">
        <v>94</v>
      </c>
      <c r="D436" t="s">
        <v>897</v>
      </c>
      <c r="E436" t="s">
        <v>900</v>
      </c>
      <c r="F436" s="43">
        <f>IF(OR(RawElecCD[[#This Row],[Volts]]=240,RawElecCD[[#This Row],[Volts]]=220,RawElecCD[[#This Row],[Volts]]="220/240V"),240,120)</f>
        <v>240</v>
      </c>
      <c r="G436" t="s">
        <v>403</v>
      </c>
      <c r="H436" t="str">
        <f>IF(RawElecCD[[#This Row],[Drum Cap]]&lt;4.4,"Compact","Standard")</f>
        <v>Standard</v>
      </c>
      <c r="I436" s="24">
        <v>7.3</v>
      </c>
      <c r="J436" s="23">
        <v>890.99</v>
      </c>
      <c r="K436" s="23" t="s">
        <v>915</v>
      </c>
      <c r="L436" t="s">
        <v>405</v>
      </c>
      <c r="M436" s="7" t="s">
        <v>898</v>
      </c>
    </row>
    <row r="437" spans="2:13" x14ac:dyDescent="0.3">
      <c r="C437" t="s">
        <v>14</v>
      </c>
      <c r="D437" t="s">
        <v>180</v>
      </c>
      <c r="E437" t="s">
        <v>900</v>
      </c>
      <c r="F437" s="43">
        <f>IF(OR(RawElecCD[[#This Row],[Volts]]=240,RawElecCD[[#This Row],[Volts]]=220,RawElecCD[[#This Row],[Volts]]="220/240V"),240,120)</f>
        <v>240</v>
      </c>
      <c r="G437">
        <v>240</v>
      </c>
      <c r="H437" t="str">
        <f>IF(RawElecCD[[#This Row],[Drum Cap]]&lt;4.4,"Compact","Standard")</f>
        <v>Compact</v>
      </c>
      <c r="I437" s="24">
        <v>4</v>
      </c>
      <c r="J437" s="23">
        <v>846.9</v>
      </c>
      <c r="K437" s="23" t="s">
        <v>915</v>
      </c>
      <c r="L437" t="s">
        <v>49</v>
      </c>
      <c r="M437" s="2" t="s">
        <v>303</v>
      </c>
    </row>
    <row r="438" spans="2:13" x14ac:dyDescent="0.3">
      <c r="C438" t="s">
        <v>92</v>
      </c>
      <c r="D438" t="s">
        <v>275</v>
      </c>
      <c r="E438" t="s">
        <v>900</v>
      </c>
      <c r="F438" s="43">
        <f>IF(OR(RawElecCD[[#This Row],[Volts]]=240,RawElecCD[[#This Row],[Volts]]=220,RawElecCD[[#This Row],[Volts]]="220/240V"),240,120)</f>
        <v>240</v>
      </c>
      <c r="G438">
        <v>240</v>
      </c>
      <c r="H438" t="str">
        <f>IF(RawElecCD[[#This Row],[Drum Cap]]&lt;4.4,"Compact","Standard")</f>
        <v>Compact</v>
      </c>
      <c r="I438" s="24">
        <v>4</v>
      </c>
      <c r="J438" s="23">
        <v>944.1</v>
      </c>
      <c r="K438" s="23" t="s">
        <v>915</v>
      </c>
      <c r="L438" t="s">
        <v>49</v>
      </c>
      <c r="M438" s="2" t="s">
        <v>326</v>
      </c>
    </row>
    <row r="439" spans="2:13" x14ac:dyDescent="0.3">
      <c r="C439" t="s">
        <v>92</v>
      </c>
      <c r="D439" t="s">
        <v>264</v>
      </c>
      <c r="E439" t="s">
        <v>900</v>
      </c>
      <c r="F439" s="43">
        <f>IF(OR(RawElecCD[[#This Row],[Volts]]=240,RawElecCD[[#This Row],[Volts]]=220,RawElecCD[[#This Row],[Volts]]="220/240V"),240,120)</f>
        <v>240</v>
      </c>
      <c r="G439">
        <v>240</v>
      </c>
      <c r="H439" t="str">
        <f>IF(RawElecCD[[#This Row],[Drum Cap]]&lt;4.4,"Compact","Standard")</f>
        <v>Compact</v>
      </c>
      <c r="I439" s="24">
        <v>3.6</v>
      </c>
      <c r="J439" s="23">
        <v>611.1</v>
      </c>
      <c r="K439" s="23" t="s">
        <v>915</v>
      </c>
      <c r="L439" t="s">
        <v>49</v>
      </c>
      <c r="M439" s="2" t="s">
        <v>308</v>
      </c>
    </row>
    <row r="440" spans="2:13" x14ac:dyDescent="0.3">
      <c r="C440" t="s">
        <v>92</v>
      </c>
      <c r="D440" t="s">
        <v>264</v>
      </c>
      <c r="E440" t="s">
        <v>900</v>
      </c>
      <c r="F440" s="43">
        <f>IF(OR(RawElecCD[[#This Row],[Volts]]=240,RawElecCD[[#This Row],[Volts]]=220,RawElecCD[[#This Row],[Volts]]="220/240V"),240,120)</f>
        <v>240</v>
      </c>
      <c r="G440">
        <v>240</v>
      </c>
      <c r="H440" t="str">
        <f>IF(RawElecCD[[#This Row],[Drum Cap]]&lt;4.4,"Compact","Standard")</f>
        <v>Compact</v>
      </c>
      <c r="I440" s="24">
        <v>3.6</v>
      </c>
      <c r="J440" s="23">
        <v>611</v>
      </c>
      <c r="K440" s="23" t="s">
        <v>915</v>
      </c>
      <c r="L440" t="s">
        <v>56</v>
      </c>
      <c r="M440" s="2" t="s">
        <v>2303</v>
      </c>
    </row>
    <row r="441" spans="2:13" x14ac:dyDescent="0.3">
      <c r="F441" s="43"/>
      <c r="J441" s="23"/>
      <c r="K441" s="23"/>
      <c r="M441" s="2"/>
    </row>
    <row r="442" spans="2:13" x14ac:dyDescent="0.3">
      <c r="F442" s="43"/>
      <c r="J442" s="23"/>
      <c r="K442" s="23"/>
      <c r="M442" s="2"/>
    </row>
    <row r="443" spans="2:13" x14ac:dyDescent="0.3">
      <c r="F443" s="43"/>
      <c r="J443" s="23"/>
      <c r="K443" s="23"/>
      <c r="M443" s="2"/>
    </row>
    <row r="444" spans="2:13" x14ac:dyDescent="0.3">
      <c r="F444" s="43"/>
      <c r="J444" s="23"/>
      <c r="K444" s="23"/>
      <c r="M444" s="2"/>
    </row>
  </sheetData>
  <conditionalFormatting sqref="M1:M1048576">
    <cfRule type="duplicateValues" dxfId="6" priority="1"/>
  </conditionalFormatting>
  <hyperlinks>
    <hyperlink ref="M137" r:id="rId1" xr:uid="{D9409679-E3D9-4849-812E-9C086D2D2769}"/>
    <hyperlink ref="M437" r:id="rId2" xr:uid="{CFC08C2F-889A-4EB0-B7C7-B7F62C6B5290}"/>
    <hyperlink ref="M438" r:id="rId3" xr:uid="{22921B37-CAB1-4EA3-81F0-BB390A6922BC}"/>
    <hyperlink ref="M439" r:id="rId4" xr:uid="{C1CC8BA7-5BE5-4B60-AEDB-48E1F34CCB43}"/>
    <hyperlink ref="M440" r:id="rId5" xr:uid="{53236010-193D-4CF6-9578-EE7A21DF0ABC}"/>
  </hyperlinks>
  <pageMargins left="0.7" right="0.7" top="0.75" bottom="0.75" header="0.3" footer="0.3"/>
  <pageSetup orientation="portrait" r:id="rId6"/>
  <legacyDrawing r:id="rId7"/>
  <tableParts count="1">
    <tablePart r:id="rId8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6F2F0-5404-4C4E-9FE8-138CEFD9DC50}">
  <sheetPr>
    <tabColor theme="7" tint="0.79998168889431442"/>
  </sheetPr>
  <dimension ref="B2:I50"/>
  <sheetViews>
    <sheetView workbookViewId="0"/>
  </sheetViews>
  <sheetFormatPr defaultRowHeight="14.4" x14ac:dyDescent="0.3"/>
  <cols>
    <col min="2" max="2" width="13.09765625" bestFit="1" customWidth="1"/>
    <col min="3" max="3" width="14.296875" bestFit="1" customWidth="1"/>
    <col min="4" max="4" width="10" bestFit="1" customWidth="1"/>
    <col min="5" max="5" width="5.59765625" bestFit="1" customWidth="1"/>
    <col min="6" max="6" width="8.8984375" bestFit="1" customWidth="1"/>
    <col min="7" max="7" width="10.69921875" customWidth="1"/>
    <col min="8" max="8" width="21.09765625" bestFit="1" customWidth="1"/>
    <col min="9" max="9" width="170.296875" bestFit="1" customWidth="1"/>
  </cols>
  <sheetData>
    <row r="2" spans="2:9" x14ac:dyDescent="0.3">
      <c r="B2" s="19" t="s">
        <v>0</v>
      </c>
      <c r="C2" s="19" t="s">
        <v>1</v>
      </c>
      <c r="D2" s="19" t="s">
        <v>899</v>
      </c>
      <c r="E2" s="19" t="s">
        <v>105</v>
      </c>
      <c r="F2" s="19" t="s">
        <v>107</v>
      </c>
      <c r="G2" s="20" t="s">
        <v>2</v>
      </c>
      <c r="H2" s="19" t="s">
        <v>20</v>
      </c>
      <c r="I2" s="19" t="s">
        <v>19</v>
      </c>
    </row>
    <row r="3" spans="2:9" x14ac:dyDescent="0.3">
      <c r="B3" t="s">
        <v>12</v>
      </c>
      <c r="C3" t="s">
        <v>16</v>
      </c>
      <c r="D3" t="s">
        <v>18</v>
      </c>
      <c r="E3">
        <f>INDEX('HPCD Cost Summary'!$L$3:$L$12,MATCH('Raw HPCD Costs'!$C3,'HPCD Cost Summary'!$C$3:$C$12),0)</f>
        <v>240</v>
      </c>
      <c r="F3" t="str">
        <f>INDEX('HPCD Cost Summary'!$F$3:$F$12,MATCH('Raw HPCD Costs'!$C3,'HPCD Cost Summary'!$C$3:$C$12),0)</f>
        <v>Compact</v>
      </c>
      <c r="G3" s="3">
        <v>1149</v>
      </c>
      <c r="H3" t="s">
        <v>23</v>
      </c>
      <c r="I3" s="7" t="s">
        <v>25</v>
      </c>
    </row>
    <row r="4" spans="2:9" x14ac:dyDescent="0.3">
      <c r="B4" t="s">
        <v>12</v>
      </c>
      <c r="C4" t="s">
        <v>17</v>
      </c>
      <c r="D4" t="s">
        <v>18</v>
      </c>
      <c r="E4">
        <f>INDEX('HPCD Cost Summary'!$L$3:$L$12,MATCH('Raw HPCD Costs'!$C4,'HPCD Cost Summary'!$C$3:$C$12),0)</f>
        <v>240</v>
      </c>
      <c r="F4" t="str">
        <f>INDEX('HPCD Cost Summary'!$F$3:$F$12,MATCH('Raw HPCD Costs'!$C4,'HPCD Cost Summary'!$C$3:$C$12),0)</f>
        <v>Compact</v>
      </c>
      <c r="G4" s="3">
        <v>1428.3</v>
      </c>
      <c r="H4" t="s">
        <v>21</v>
      </c>
      <c r="I4" s="7" t="s">
        <v>22</v>
      </c>
    </row>
    <row r="5" spans="2:9" x14ac:dyDescent="0.3">
      <c r="B5" t="s">
        <v>12</v>
      </c>
      <c r="C5" t="s">
        <v>17</v>
      </c>
      <c r="D5" t="s">
        <v>18</v>
      </c>
      <c r="E5">
        <f>INDEX('HPCD Cost Summary'!$L$3:$L$12,MATCH('Raw HPCD Costs'!$C5,'HPCD Cost Summary'!$C$3:$C$12),0)</f>
        <v>240</v>
      </c>
      <c r="F5" t="str">
        <f>INDEX('HPCD Cost Summary'!$F$3:$F$12,MATCH('Raw HPCD Costs'!$C5,'HPCD Cost Summary'!$C$3:$C$12),0)</f>
        <v>Compact</v>
      </c>
      <c r="G5" s="3">
        <v>1399</v>
      </c>
      <c r="H5" t="s">
        <v>23</v>
      </c>
      <c r="I5" s="7" t="s">
        <v>24</v>
      </c>
    </row>
    <row r="6" spans="2:9" x14ac:dyDescent="0.3">
      <c r="B6" t="s">
        <v>12</v>
      </c>
      <c r="C6" t="s">
        <v>16</v>
      </c>
      <c r="D6" t="s">
        <v>18</v>
      </c>
      <c r="E6">
        <f>INDEX('HPCD Cost Summary'!$L$3:$L$12,MATCH('Raw HPCD Costs'!$C6,'HPCD Cost Summary'!$C$3:$C$12),0)</f>
        <v>240</v>
      </c>
      <c r="F6" t="str">
        <f>INDEX('HPCD Cost Summary'!$F$3:$F$12,MATCH('Raw HPCD Costs'!$C6,'HPCD Cost Summary'!$C$3:$C$12),0)</f>
        <v>Compact</v>
      </c>
      <c r="G6" s="3">
        <v>1199</v>
      </c>
      <c r="H6" t="s">
        <v>26</v>
      </c>
      <c r="I6" s="7" t="s">
        <v>27</v>
      </c>
    </row>
    <row r="7" spans="2:9" x14ac:dyDescent="0.3">
      <c r="B7" t="s">
        <v>12</v>
      </c>
      <c r="C7" t="s">
        <v>16</v>
      </c>
      <c r="D7" t="s">
        <v>18</v>
      </c>
      <c r="E7">
        <f>INDEX('HPCD Cost Summary'!$L$3:$L$12,MATCH('Raw HPCD Costs'!$C7,'HPCD Cost Summary'!$C$3:$C$12),0)</f>
        <v>240</v>
      </c>
      <c r="F7" t="str">
        <f>INDEX('HPCD Cost Summary'!$F$3:$F$12,MATCH('Raw HPCD Costs'!$C7,'HPCD Cost Summary'!$C$3:$C$12),0)</f>
        <v>Compact</v>
      </c>
      <c r="G7" s="3">
        <v>1099</v>
      </c>
      <c r="H7" t="s">
        <v>29</v>
      </c>
      <c r="I7" s="7" t="s">
        <v>28</v>
      </c>
    </row>
    <row r="8" spans="2:9" x14ac:dyDescent="0.3">
      <c r="B8" t="s">
        <v>12</v>
      </c>
      <c r="C8" t="s">
        <v>17</v>
      </c>
      <c r="D8" t="s">
        <v>18</v>
      </c>
      <c r="E8">
        <f>INDEX('HPCD Cost Summary'!$L$3:$L$12,MATCH('Raw HPCD Costs'!$C8,'HPCD Cost Summary'!$C$3:$C$12),0)</f>
        <v>240</v>
      </c>
      <c r="F8" t="str">
        <f>INDEX('HPCD Cost Summary'!$F$3:$F$12,MATCH('Raw HPCD Costs'!$C8,'HPCD Cost Summary'!$C$3:$C$12),0)</f>
        <v>Compact</v>
      </c>
      <c r="G8" s="3">
        <v>1399</v>
      </c>
      <c r="H8" t="s">
        <v>29</v>
      </c>
      <c r="I8" s="7" t="s">
        <v>30</v>
      </c>
    </row>
    <row r="9" spans="2:9" x14ac:dyDescent="0.3">
      <c r="B9" t="s">
        <v>12</v>
      </c>
      <c r="C9" t="s">
        <v>17</v>
      </c>
      <c r="D9" t="s">
        <v>18</v>
      </c>
      <c r="E9">
        <f>INDEX('HPCD Cost Summary'!$L$3:$L$12,MATCH('Raw HPCD Costs'!$C9,'HPCD Cost Summary'!$C$3:$C$12),0)</f>
        <v>240</v>
      </c>
      <c r="F9" t="str">
        <f>INDEX('HPCD Cost Summary'!$F$3:$F$12,MATCH('Raw HPCD Costs'!$C9,'HPCD Cost Summary'!$C$3:$C$12),0)</f>
        <v>Compact</v>
      </c>
      <c r="G9" s="3">
        <v>1399</v>
      </c>
      <c r="H9" t="s">
        <v>31</v>
      </c>
      <c r="I9" s="7" t="s">
        <v>32</v>
      </c>
    </row>
    <row r="10" spans="2:9" x14ac:dyDescent="0.3">
      <c r="B10" t="s">
        <v>13</v>
      </c>
      <c r="C10" t="s">
        <v>33</v>
      </c>
      <c r="D10" t="s">
        <v>18</v>
      </c>
      <c r="E10">
        <f>INDEX('HPCD Cost Summary'!$L$3:$L$12,MATCH('Raw HPCD Costs'!$C10,'HPCD Cost Summary'!$C$3:$C$12),0)</f>
        <v>120</v>
      </c>
      <c r="F10" t="str">
        <f>INDEX('HPCD Cost Summary'!$F$3:$F$12,MATCH('Raw HPCD Costs'!$C10,'HPCD Cost Summary'!$C$3:$C$12),0)</f>
        <v>Compact</v>
      </c>
      <c r="G10" s="3">
        <v>1199</v>
      </c>
      <c r="H10" t="s">
        <v>34</v>
      </c>
      <c r="I10" s="7" t="s">
        <v>35</v>
      </c>
    </row>
    <row r="11" spans="2:9" x14ac:dyDescent="0.3">
      <c r="B11" t="s">
        <v>13</v>
      </c>
      <c r="C11" t="s">
        <v>33</v>
      </c>
      <c r="D11" t="s">
        <v>18</v>
      </c>
      <c r="E11">
        <f>INDEX('HPCD Cost Summary'!$L$3:$L$12,MATCH('Raw HPCD Costs'!$C11,'HPCD Cost Summary'!$C$3:$C$12),0)</f>
        <v>120</v>
      </c>
      <c r="F11" t="str">
        <f>INDEX('HPCD Cost Summary'!$F$3:$F$12,MATCH('Raw HPCD Costs'!$C11,'HPCD Cost Summary'!$C$3:$C$12),0)</f>
        <v>Compact</v>
      </c>
      <c r="G11" s="3">
        <v>1199</v>
      </c>
      <c r="H11" t="s">
        <v>29</v>
      </c>
      <c r="I11" s="7" t="s">
        <v>38</v>
      </c>
    </row>
    <row r="12" spans="2:9" x14ac:dyDescent="0.3">
      <c r="B12" t="s">
        <v>13</v>
      </c>
      <c r="C12" t="s">
        <v>36</v>
      </c>
      <c r="D12" t="s">
        <v>18</v>
      </c>
      <c r="E12">
        <f>INDEX('HPCD Cost Summary'!$L$3:$L$12,MATCH('Raw HPCD Costs'!$C12,'HPCD Cost Summary'!$C$3:$C$12),0)</f>
        <v>120</v>
      </c>
      <c r="F12" t="str">
        <f>INDEX('HPCD Cost Summary'!$F$3:$F$12,MATCH('Raw HPCD Costs'!$C12,'HPCD Cost Summary'!$C$3:$C$12),0)</f>
        <v>Compact</v>
      </c>
      <c r="G12" s="3">
        <v>1499</v>
      </c>
      <c r="H12" t="s">
        <v>34</v>
      </c>
      <c r="I12" s="7" t="s">
        <v>39</v>
      </c>
    </row>
    <row r="13" spans="2:9" x14ac:dyDescent="0.3">
      <c r="B13" t="s">
        <v>13</v>
      </c>
      <c r="C13" t="s">
        <v>36</v>
      </c>
      <c r="D13" t="s">
        <v>18</v>
      </c>
      <c r="E13">
        <f>INDEX('HPCD Cost Summary'!$L$3:$L$12,MATCH('Raw HPCD Costs'!$C13,'HPCD Cost Summary'!$C$3:$C$12),0)</f>
        <v>120</v>
      </c>
      <c r="F13" t="str">
        <f>INDEX('HPCD Cost Summary'!$F$3:$F$12,MATCH('Raw HPCD Costs'!$C13,'HPCD Cost Summary'!$C$3:$C$12),0)</f>
        <v>Compact</v>
      </c>
      <c r="G13" s="3">
        <v>1499</v>
      </c>
      <c r="H13" t="s">
        <v>29</v>
      </c>
      <c r="I13" s="7" t="s">
        <v>40</v>
      </c>
    </row>
    <row r="14" spans="2:9" x14ac:dyDescent="0.3">
      <c r="B14" t="s">
        <v>13</v>
      </c>
      <c r="C14" t="s">
        <v>36</v>
      </c>
      <c r="D14" t="s">
        <v>18</v>
      </c>
      <c r="E14">
        <f>INDEX('HPCD Cost Summary'!$L$3:$L$12,MATCH('Raw HPCD Costs'!$C14,'HPCD Cost Summary'!$C$3:$C$12),0)</f>
        <v>120</v>
      </c>
      <c r="F14" t="str">
        <f>INDEX('HPCD Cost Summary'!$F$3:$F$12,MATCH('Raw HPCD Costs'!$C14,'HPCD Cost Summary'!$C$3:$C$12),0)</f>
        <v>Compact</v>
      </c>
      <c r="G14" s="3">
        <v>1499</v>
      </c>
      <c r="H14" t="s">
        <v>23</v>
      </c>
      <c r="I14" s="7" t="s">
        <v>41</v>
      </c>
    </row>
    <row r="15" spans="2:9" x14ac:dyDescent="0.3">
      <c r="B15" t="s">
        <v>13</v>
      </c>
      <c r="C15" t="s">
        <v>36</v>
      </c>
      <c r="D15" t="s">
        <v>18</v>
      </c>
      <c r="E15">
        <f>INDEX('HPCD Cost Summary'!$L$3:$L$12,MATCH('Raw HPCD Costs'!$C15,'HPCD Cost Summary'!$C$3:$C$12),0)</f>
        <v>120</v>
      </c>
      <c r="F15" t="str">
        <f>INDEX('HPCD Cost Summary'!$F$3:$F$12,MATCH('Raw HPCD Costs'!$C15,'HPCD Cost Summary'!$C$3:$C$12),0)</f>
        <v>Compact</v>
      </c>
      <c r="G15" s="3">
        <v>1499</v>
      </c>
      <c r="H15" t="s">
        <v>26</v>
      </c>
      <c r="I15" s="7" t="s">
        <v>42</v>
      </c>
    </row>
    <row r="16" spans="2:9" x14ac:dyDescent="0.3">
      <c r="B16" t="s">
        <v>13</v>
      </c>
      <c r="C16" t="s">
        <v>37</v>
      </c>
      <c r="D16" t="s">
        <v>18</v>
      </c>
      <c r="E16">
        <f>INDEX('HPCD Cost Summary'!$L$3:$L$12,MATCH('Raw HPCD Costs'!$C16,'HPCD Cost Summary'!$C$3:$C$12),0)</f>
        <v>240</v>
      </c>
      <c r="F16" t="str">
        <f>INDEX('HPCD Cost Summary'!$F$3:$F$12,MATCH('Raw HPCD Costs'!$C16,'HPCD Cost Summary'!$C$3:$C$12),0)</f>
        <v>Compact</v>
      </c>
      <c r="G16" s="3">
        <v>1899</v>
      </c>
      <c r="H16" t="s">
        <v>34</v>
      </c>
      <c r="I16" s="7" t="s">
        <v>43</v>
      </c>
    </row>
    <row r="17" spans="2:9" x14ac:dyDescent="0.3">
      <c r="B17" t="s">
        <v>13</v>
      </c>
      <c r="C17" t="s">
        <v>37</v>
      </c>
      <c r="D17" t="s">
        <v>18</v>
      </c>
      <c r="E17">
        <f>INDEX('HPCD Cost Summary'!$L$3:$L$12,MATCH('Raw HPCD Costs'!$C17,'HPCD Cost Summary'!$C$3:$C$12),0)</f>
        <v>240</v>
      </c>
      <c r="F17" t="str">
        <f>INDEX('HPCD Cost Summary'!$F$3:$F$12,MATCH('Raw HPCD Costs'!$C17,'HPCD Cost Summary'!$C$3:$C$12),0)</f>
        <v>Compact</v>
      </c>
      <c r="G17" s="3">
        <v>1899</v>
      </c>
      <c r="H17" t="s">
        <v>23</v>
      </c>
      <c r="I17" s="7" t="s">
        <v>44</v>
      </c>
    </row>
    <row r="18" spans="2:9" x14ac:dyDescent="0.3">
      <c r="B18" t="s">
        <v>13</v>
      </c>
      <c r="C18" t="s">
        <v>37</v>
      </c>
      <c r="D18" t="s">
        <v>18</v>
      </c>
      <c r="E18">
        <f>INDEX('HPCD Cost Summary'!$L$3:$L$12,MATCH('Raw HPCD Costs'!$C18,'HPCD Cost Summary'!$C$3:$C$12),0)</f>
        <v>240</v>
      </c>
      <c r="F18" t="str">
        <f>INDEX('HPCD Cost Summary'!$F$3:$F$12,MATCH('Raw HPCD Costs'!$C18,'HPCD Cost Summary'!$C$3:$C$12),0)</f>
        <v>Compact</v>
      </c>
      <c r="G18" s="3">
        <v>1899</v>
      </c>
      <c r="H18" t="s">
        <v>29</v>
      </c>
      <c r="I18" s="7" t="s">
        <v>45</v>
      </c>
    </row>
    <row r="19" spans="2:9" x14ac:dyDescent="0.3">
      <c r="B19" t="s">
        <v>13</v>
      </c>
      <c r="C19" t="s">
        <v>37</v>
      </c>
      <c r="D19" t="s">
        <v>18</v>
      </c>
      <c r="E19">
        <f>INDEX('HPCD Cost Summary'!$L$3:$L$12,MATCH('Raw HPCD Costs'!$C19,'HPCD Cost Summary'!$C$3:$C$12),0)</f>
        <v>240</v>
      </c>
      <c r="F19" t="str">
        <f>INDEX('HPCD Cost Summary'!$F$3:$F$12,MATCH('Raw HPCD Costs'!$C19,'HPCD Cost Summary'!$C$3:$C$12),0)</f>
        <v>Compact</v>
      </c>
      <c r="G19" s="3">
        <v>1899</v>
      </c>
      <c r="H19" t="s">
        <v>26</v>
      </c>
      <c r="I19" s="7" t="s">
        <v>46</v>
      </c>
    </row>
    <row r="20" spans="2:9" x14ac:dyDescent="0.3">
      <c r="B20" t="s">
        <v>14</v>
      </c>
      <c r="C20" t="s">
        <v>47</v>
      </c>
      <c r="D20" t="s">
        <v>18</v>
      </c>
      <c r="E20">
        <f>INDEX('HPCD Cost Summary'!$L$3:$L$12,MATCH('Raw HPCD Costs'!$C20,'HPCD Cost Summary'!$C$3:$C$12),0)</f>
        <v>240</v>
      </c>
      <c r="F20" t="str">
        <f>INDEX('HPCD Cost Summary'!$F$3:$F$12,MATCH('Raw HPCD Costs'!$C20,'HPCD Cost Summary'!$C$3:$C$12),0)</f>
        <v>Compact</v>
      </c>
      <c r="G20" s="3">
        <v>899</v>
      </c>
      <c r="H20" t="s">
        <v>14</v>
      </c>
      <c r="I20" s="7" t="s">
        <v>48</v>
      </c>
    </row>
    <row r="21" spans="2:9" x14ac:dyDescent="0.3">
      <c r="B21" t="s">
        <v>14</v>
      </c>
      <c r="C21" t="s">
        <v>47</v>
      </c>
      <c r="D21" t="s">
        <v>18</v>
      </c>
      <c r="E21">
        <f>INDEX('HPCD Cost Summary'!$L$3:$L$12,MATCH('Raw HPCD Costs'!$C21,'HPCD Cost Summary'!$C$3:$C$12),0)</f>
        <v>240</v>
      </c>
      <c r="F21" t="str">
        <f>INDEX('HPCD Cost Summary'!$F$3:$F$12,MATCH('Raw HPCD Costs'!$C21,'HPCD Cost Summary'!$C$3:$C$12),0)</f>
        <v>Compact</v>
      </c>
      <c r="G21" s="3">
        <v>898.2</v>
      </c>
      <c r="H21" t="s">
        <v>49</v>
      </c>
      <c r="I21" s="7" t="s">
        <v>50</v>
      </c>
    </row>
    <row r="22" spans="2:9" x14ac:dyDescent="0.3">
      <c r="B22" t="s">
        <v>14</v>
      </c>
      <c r="C22" t="s">
        <v>47</v>
      </c>
      <c r="D22" t="s">
        <v>18</v>
      </c>
      <c r="E22">
        <f>INDEX('HPCD Cost Summary'!$L$3:$L$12,MATCH('Raw HPCD Costs'!$C22,'HPCD Cost Summary'!$C$3:$C$12),0)</f>
        <v>240</v>
      </c>
      <c r="F22" t="str">
        <f>INDEX('HPCD Cost Summary'!$F$3:$F$12,MATCH('Raw HPCD Costs'!$C22,'HPCD Cost Summary'!$C$3:$C$12),0)</f>
        <v>Compact</v>
      </c>
      <c r="G22" s="3">
        <v>898.7</v>
      </c>
      <c r="H22" t="s">
        <v>29</v>
      </c>
      <c r="I22" s="7" t="s">
        <v>51</v>
      </c>
    </row>
    <row r="23" spans="2:9" x14ac:dyDescent="0.3">
      <c r="B23" t="s">
        <v>14</v>
      </c>
      <c r="C23" t="s">
        <v>47</v>
      </c>
      <c r="D23" t="s">
        <v>18</v>
      </c>
      <c r="E23">
        <f>INDEX('HPCD Cost Summary'!$L$3:$L$12,MATCH('Raw HPCD Costs'!$C23,'HPCD Cost Summary'!$C$3:$C$12),0)</f>
        <v>240</v>
      </c>
      <c r="F23" t="str">
        <f>INDEX('HPCD Cost Summary'!$F$3:$F$12,MATCH('Raw HPCD Costs'!$C23,'HPCD Cost Summary'!$C$3:$C$12),0)</f>
        <v>Compact</v>
      </c>
      <c r="G23" s="3">
        <v>898.7</v>
      </c>
      <c r="H23" t="s">
        <v>23</v>
      </c>
      <c r="I23" s="7" t="s">
        <v>52</v>
      </c>
    </row>
    <row r="24" spans="2:9" x14ac:dyDescent="0.3">
      <c r="B24" t="s">
        <v>14</v>
      </c>
      <c r="C24" t="s">
        <v>47</v>
      </c>
      <c r="D24" t="s">
        <v>18</v>
      </c>
      <c r="E24">
        <f>INDEX('HPCD Cost Summary'!$L$3:$L$12,MATCH('Raw HPCD Costs'!$C24,'HPCD Cost Summary'!$C$3:$C$12),0)</f>
        <v>240</v>
      </c>
      <c r="F24" t="str">
        <f>INDEX('HPCD Cost Summary'!$F$3:$F$12,MATCH('Raw HPCD Costs'!$C24,'HPCD Cost Summary'!$C$3:$C$12),0)</f>
        <v>Compact</v>
      </c>
      <c r="G24" s="3">
        <v>899.99</v>
      </c>
      <c r="H24" t="s">
        <v>53</v>
      </c>
      <c r="I24" s="7" t="s">
        <v>54</v>
      </c>
    </row>
    <row r="25" spans="2:9" x14ac:dyDescent="0.3">
      <c r="B25" t="s">
        <v>14</v>
      </c>
      <c r="C25" t="s">
        <v>47</v>
      </c>
      <c r="D25" t="s">
        <v>18</v>
      </c>
      <c r="E25">
        <f>INDEX('HPCD Cost Summary'!$L$3:$L$12,MATCH('Raw HPCD Costs'!$C25,'HPCD Cost Summary'!$C$3:$C$12),0)</f>
        <v>240</v>
      </c>
      <c r="F25" t="str">
        <f>INDEX('HPCD Cost Summary'!$F$3:$F$12,MATCH('Raw HPCD Costs'!$C25,'HPCD Cost Summary'!$C$3:$C$12),0)</f>
        <v>Compact</v>
      </c>
      <c r="G25" s="3">
        <v>894</v>
      </c>
      <c r="H25" t="s">
        <v>31</v>
      </c>
      <c r="I25" s="7" t="s">
        <v>55</v>
      </c>
    </row>
    <row r="26" spans="2:9" x14ac:dyDescent="0.3">
      <c r="B26" t="s">
        <v>14</v>
      </c>
      <c r="C26" t="s">
        <v>47</v>
      </c>
      <c r="D26" t="s">
        <v>18</v>
      </c>
      <c r="E26">
        <f>INDEX('HPCD Cost Summary'!$L$3:$L$12,MATCH('Raw HPCD Costs'!$C26,'HPCD Cost Summary'!$C$3:$C$12),0)</f>
        <v>240</v>
      </c>
      <c r="F26" t="str">
        <f>INDEX('HPCD Cost Summary'!$F$3:$F$12,MATCH('Raw HPCD Costs'!$C26,'HPCD Cost Summary'!$C$3:$C$12),0)</f>
        <v>Compact</v>
      </c>
      <c r="G26" s="3">
        <v>898</v>
      </c>
      <c r="H26" t="s">
        <v>56</v>
      </c>
      <c r="I26" s="7" t="s">
        <v>57</v>
      </c>
    </row>
    <row r="27" spans="2:9" x14ac:dyDescent="0.3">
      <c r="B27" t="s">
        <v>14</v>
      </c>
      <c r="C27" t="s">
        <v>58</v>
      </c>
      <c r="D27" t="s">
        <v>18</v>
      </c>
      <c r="E27">
        <f>INDEX('HPCD Cost Summary'!$L$3:$L$12,MATCH('Raw HPCD Costs'!$C27,'HPCD Cost Summary'!$C$3:$C$12),0)</f>
        <v>240</v>
      </c>
      <c r="F27" t="str">
        <f>INDEX('HPCD Cost Summary'!$F$3:$F$12,MATCH('Raw HPCD Costs'!$C27,'HPCD Cost Summary'!$C$3:$C$12),0)</f>
        <v>Compact</v>
      </c>
      <c r="G27" s="3">
        <v>999</v>
      </c>
      <c r="H27" t="s">
        <v>14</v>
      </c>
      <c r="I27" s="7" t="s">
        <v>59</v>
      </c>
    </row>
    <row r="28" spans="2:9" x14ac:dyDescent="0.3">
      <c r="B28" t="s">
        <v>14</v>
      </c>
      <c r="C28" t="s">
        <v>58</v>
      </c>
      <c r="D28" t="s">
        <v>18</v>
      </c>
      <c r="E28">
        <f>INDEX('HPCD Cost Summary'!$L$3:$L$12,MATCH('Raw HPCD Costs'!$C28,'HPCD Cost Summary'!$C$3:$C$12),0)</f>
        <v>240</v>
      </c>
      <c r="F28" t="str">
        <f>INDEX('HPCD Cost Summary'!$F$3:$F$12,MATCH('Raw HPCD Costs'!$C28,'HPCD Cost Summary'!$C$3:$C$12),0)</f>
        <v>Compact</v>
      </c>
      <c r="G28" s="3">
        <v>997.2</v>
      </c>
      <c r="H28" t="s">
        <v>49</v>
      </c>
      <c r="I28" s="7" t="s">
        <v>60</v>
      </c>
    </row>
    <row r="29" spans="2:9" x14ac:dyDescent="0.3">
      <c r="B29" t="s">
        <v>14</v>
      </c>
      <c r="C29" t="s">
        <v>58</v>
      </c>
      <c r="D29" t="s">
        <v>18</v>
      </c>
      <c r="E29">
        <f>INDEX('HPCD Cost Summary'!$L$3:$L$12,MATCH('Raw HPCD Costs'!$C29,'HPCD Cost Summary'!$C$3:$C$12),0)</f>
        <v>240</v>
      </c>
      <c r="F29" t="str">
        <f>INDEX('HPCD Cost Summary'!$F$3:$F$12,MATCH('Raw HPCD Costs'!$C29,'HPCD Cost Summary'!$C$3:$C$12),0)</f>
        <v>Compact</v>
      </c>
      <c r="G29" s="3">
        <v>998.6</v>
      </c>
      <c r="H29" t="s">
        <v>29</v>
      </c>
      <c r="I29" s="7" t="s">
        <v>61</v>
      </c>
    </row>
    <row r="30" spans="2:9" x14ac:dyDescent="0.3">
      <c r="B30" t="s">
        <v>14</v>
      </c>
      <c r="C30" t="s">
        <v>58</v>
      </c>
      <c r="D30" t="s">
        <v>18</v>
      </c>
      <c r="E30">
        <f>INDEX('HPCD Cost Summary'!$L$3:$L$12,MATCH('Raw HPCD Costs'!$C30,'HPCD Cost Summary'!$C$3:$C$12),0)</f>
        <v>240</v>
      </c>
      <c r="F30" t="str">
        <f>INDEX('HPCD Cost Summary'!$F$3:$F$12,MATCH('Raw HPCD Costs'!$C30,'HPCD Cost Summary'!$C$3:$C$12),0)</f>
        <v>Compact</v>
      </c>
      <c r="G30" s="3">
        <v>998.6</v>
      </c>
      <c r="H30" t="s">
        <v>23</v>
      </c>
      <c r="I30" s="7" t="s">
        <v>62</v>
      </c>
    </row>
    <row r="31" spans="2:9" x14ac:dyDescent="0.3">
      <c r="B31" t="s">
        <v>14</v>
      </c>
      <c r="C31" t="s">
        <v>58</v>
      </c>
      <c r="D31" t="s">
        <v>18</v>
      </c>
      <c r="E31">
        <f>INDEX('HPCD Cost Summary'!$L$3:$L$12,MATCH('Raw HPCD Costs'!$C31,'HPCD Cost Summary'!$C$3:$C$12),0)</f>
        <v>240</v>
      </c>
      <c r="F31" t="str">
        <f>INDEX('HPCD Cost Summary'!$F$3:$F$12,MATCH('Raw HPCD Costs'!$C31,'HPCD Cost Summary'!$C$3:$C$12),0)</f>
        <v>Compact</v>
      </c>
      <c r="G31" s="3">
        <v>999.99</v>
      </c>
      <c r="H31" t="s">
        <v>53</v>
      </c>
      <c r="I31" s="7" t="s">
        <v>63</v>
      </c>
    </row>
    <row r="32" spans="2:9" x14ac:dyDescent="0.3">
      <c r="B32" t="s">
        <v>14</v>
      </c>
      <c r="C32" t="s">
        <v>58</v>
      </c>
      <c r="D32" t="s">
        <v>18</v>
      </c>
      <c r="E32">
        <f>INDEX('HPCD Cost Summary'!$L$3:$L$12,MATCH('Raw HPCD Costs'!$C32,'HPCD Cost Summary'!$C$3:$C$12),0)</f>
        <v>240</v>
      </c>
      <c r="F32" t="str">
        <f>INDEX('HPCD Cost Summary'!$F$3:$F$12,MATCH('Raw HPCD Costs'!$C32,'HPCD Cost Summary'!$C$3:$C$12),0)</f>
        <v>Compact</v>
      </c>
      <c r="G32" s="3">
        <v>899</v>
      </c>
      <c r="H32" t="s">
        <v>31</v>
      </c>
      <c r="I32" s="7" t="s">
        <v>64</v>
      </c>
    </row>
    <row r="33" spans="2:9" x14ac:dyDescent="0.3">
      <c r="B33" t="s">
        <v>14</v>
      </c>
      <c r="C33" t="s">
        <v>58</v>
      </c>
      <c r="D33" t="s">
        <v>18</v>
      </c>
      <c r="E33">
        <f>INDEX('HPCD Cost Summary'!$L$3:$L$12,MATCH('Raw HPCD Costs'!$C33,'HPCD Cost Summary'!$C$3:$C$12),0)</f>
        <v>240</v>
      </c>
      <c r="F33" t="str">
        <f>INDEX('HPCD Cost Summary'!$F$3:$F$12,MATCH('Raw HPCD Costs'!$C33,'HPCD Cost Summary'!$C$3:$C$12),0)</f>
        <v>Compact</v>
      </c>
      <c r="G33" s="3">
        <v>701.99</v>
      </c>
      <c r="H33" t="s">
        <v>65</v>
      </c>
      <c r="I33" s="7" t="s">
        <v>66</v>
      </c>
    </row>
    <row r="34" spans="2:9" x14ac:dyDescent="0.3">
      <c r="B34" t="s">
        <v>15</v>
      </c>
      <c r="C34" t="s">
        <v>68</v>
      </c>
      <c r="D34" t="s">
        <v>18</v>
      </c>
      <c r="E34" t="str">
        <f>INDEX('HPCD Cost Summary'!$L$3:$L$12,MATCH('Raw HPCD Costs'!$C34,'HPCD Cost Summary'!$C$3:$C$12),0)</f>
        <v>Any</v>
      </c>
      <c r="F34" t="str">
        <f>INDEX('HPCD Cost Summary'!$F$3:$F$12,MATCH('Raw HPCD Costs'!$C34,'HPCD Cost Summary'!$C$3:$C$12),0)</f>
        <v>Standard</v>
      </c>
      <c r="G34" s="3">
        <v>1259</v>
      </c>
      <c r="H34" t="s">
        <v>23</v>
      </c>
      <c r="I34" s="7" t="s">
        <v>69</v>
      </c>
    </row>
    <row r="35" spans="2:9" x14ac:dyDescent="0.3">
      <c r="B35" t="s">
        <v>15</v>
      </c>
      <c r="C35" t="s">
        <v>68</v>
      </c>
      <c r="D35" t="s">
        <v>18</v>
      </c>
      <c r="E35" t="str">
        <f>INDEX('HPCD Cost Summary'!$L$3:$L$12,MATCH('Raw HPCD Costs'!$C35,'HPCD Cost Summary'!$C$3:$C$12),0)</f>
        <v>Any</v>
      </c>
      <c r="F35" t="str">
        <f>INDEX('HPCD Cost Summary'!$F$3:$F$12,MATCH('Raw HPCD Costs'!$C35,'HPCD Cost Summary'!$C$3:$C$12),0)</f>
        <v>Standard</v>
      </c>
      <c r="G35" s="3">
        <v>1259.0999999999999</v>
      </c>
      <c r="H35" t="s">
        <v>49</v>
      </c>
      <c r="I35" s="7" t="s">
        <v>70</v>
      </c>
    </row>
    <row r="36" spans="2:9" x14ac:dyDescent="0.3">
      <c r="B36" t="s">
        <v>15</v>
      </c>
      <c r="C36" t="s">
        <v>68</v>
      </c>
      <c r="D36" t="s">
        <v>18</v>
      </c>
      <c r="E36" t="str">
        <f>INDEX('HPCD Cost Summary'!$L$3:$L$12,MATCH('Raw HPCD Costs'!$C36,'HPCD Cost Summary'!$C$3:$C$12),0)</f>
        <v>Any</v>
      </c>
      <c r="F36" t="str">
        <f>INDEX('HPCD Cost Summary'!$F$3:$F$12,MATCH('Raw HPCD Costs'!$C36,'HPCD Cost Summary'!$C$3:$C$12),0)</f>
        <v>Standard</v>
      </c>
      <c r="G36" s="3">
        <v>1254.0999999999999</v>
      </c>
      <c r="H36" t="s">
        <v>29</v>
      </c>
      <c r="I36" s="7" t="s">
        <v>71</v>
      </c>
    </row>
    <row r="37" spans="2:9" x14ac:dyDescent="0.3">
      <c r="B37" t="s">
        <v>15</v>
      </c>
      <c r="C37" t="s">
        <v>68</v>
      </c>
      <c r="D37" t="s">
        <v>18</v>
      </c>
      <c r="E37" t="str">
        <f>INDEX('HPCD Cost Summary'!$L$3:$L$12,MATCH('Raw HPCD Costs'!$C37,'HPCD Cost Summary'!$C$3:$C$12),0)</f>
        <v>Any</v>
      </c>
      <c r="F37" t="str">
        <f>INDEX('HPCD Cost Summary'!$F$3:$F$12,MATCH('Raw HPCD Costs'!$C37,'HPCD Cost Summary'!$C$3:$C$12),0)</f>
        <v>Standard</v>
      </c>
      <c r="G37" s="3">
        <v>1234.0899999999999</v>
      </c>
      <c r="H37" t="s">
        <v>67</v>
      </c>
      <c r="I37" s="7" t="s">
        <v>72</v>
      </c>
    </row>
    <row r="38" spans="2:9" x14ac:dyDescent="0.3">
      <c r="B38" t="s">
        <v>15</v>
      </c>
      <c r="C38" t="s">
        <v>68</v>
      </c>
      <c r="D38" t="s">
        <v>18</v>
      </c>
      <c r="E38" t="str">
        <f>INDEX('HPCD Cost Summary'!$L$3:$L$12,MATCH('Raw HPCD Costs'!$C38,'HPCD Cost Summary'!$C$3:$C$12),0)</f>
        <v>Any</v>
      </c>
      <c r="F38" t="str">
        <f>INDEX('HPCD Cost Summary'!$F$3:$F$12,MATCH('Raw HPCD Costs'!$C38,'HPCD Cost Summary'!$C$3:$C$12),0)</f>
        <v>Standard</v>
      </c>
      <c r="G38" s="3">
        <v>1239</v>
      </c>
      <c r="H38" t="s">
        <v>31</v>
      </c>
      <c r="I38" s="7" t="s">
        <v>73</v>
      </c>
    </row>
    <row r="39" spans="2:9" x14ac:dyDescent="0.3">
      <c r="B39" t="s">
        <v>15</v>
      </c>
      <c r="C39" t="s">
        <v>68</v>
      </c>
      <c r="D39" t="s">
        <v>18</v>
      </c>
      <c r="E39" t="str">
        <f>INDEX('HPCD Cost Summary'!$L$3:$L$12,MATCH('Raw HPCD Costs'!$C39,'HPCD Cost Summary'!$C$3:$C$12),0)</f>
        <v>Any</v>
      </c>
      <c r="F39" t="str">
        <f>INDEX('HPCD Cost Summary'!$F$3:$F$12,MATCH('Raw HPCD Costs'!$C39,'HPCD Cost Summary'!$C$3:$C$12),0)</f>
        <v>Standard</v>
      </c>
      <c r="G39" s="3">
        <v>1254.0999999999999</v>
      </c>
      <c r="H39" t="s">
        <v>26</v>
      </c>
      <c r="I39" s="7" t="s">
        <v>74</v>
      </c>
    </row>
    <row r="40" spans="2:9" x14ac:dyDescent="0.3">
      <c r="B40" t="s">
        <v>15</v>
      </c>
      <c r="C40" t="s">
        <v>75</v>
      </c>
      <c r="D40" t="s">
        <v>18</v>
      </c>
      <c r="E40" t="str">
        <f>INDEX('HPCD Cost Summary'!$L$3:$L$12,MATCH('Raw HPCD Costs'!$C40,'HPCD Cost Summary'!$C$3:$C$12),0)</f>
        <v>Any</v>
      </c>
      <c r="F40" t="str">
        <f>INDEX('HPCD Cost Summary'!$F$3:$F$12,MATCH('Raw HPCD Costs'!$C40,'HPCD Cost Summary'!$C$3:$C$12),0)</f>
        <v>Standard</v>
      </c>
      <c r="G40" s="3">
        <v>1704.1</v>
      </c>
      <c r="H40" t="s">
        <v>23</v>
      </c>
      <c r="I40" s="7" t="s">
        <v>76</v>
      </c>
    </row>
    <row r="41" spans="2:9" x14ac:dyDescent="0.3">
      <c r="B41" t="s">
        <v>15</v>
      </c>
      <c r="C41" t="s">
        <v>75</v>
      </c>
      <c r="D41" t="s">
        <v>18</v>
      </c>
      <c r="E41" t="str">
        <f>INDEX('HPCD Cost Summary'!$L$3:$L$12,MATCH('Raw HPCD Costs'!$C41,'HPCD Cost Summary'!$C$3:$C$12),0)</f>
        <v>Any</v>
      </c>
      <c r="F41" t="str">
        <f>INDEX('HPCD Cost Summary'!$F$3:$F$12,MATCH('Raw HPCD Costs'!$C41,'HPCD Cost Summary'!$C$3:$C$12),0)</f>
        <v>Standard</v>
      </c>
      <c r="G41" s="3">
        <v>1709.1</v>
      </c>
      <c r="H41" t="s">
        <v>49</v>
      </c>
      <c r="I41" s="7" t="s">
        <v>77</v>
      </c>
    </row>
    <row r="42" spans="2:9" x14ac:dyDescent="0.3">
      <c r="B42" t="s">
        <v>15</v>
      </c>
      <c r="C42" t="s">
        <v>75</v>
      </c>
      <c r="D42" t="s">
        <v>18</v>
      </c>
      <c r="E42" t="str">
        <f>INDEX('HPCD Cost Summary'!$L$3:$L$12,MATCH('Raw HPCD Costs'!$C42,'HPCD Cost Summary'!$C$3:$C$12),0)</f>
        <v>Any</v>
      </c>
      <c r="F42" t="str">
        <f>INDEX('HPCD Cost Summary'!$F$3:$F$12,MATCH('Raw HPCD Costs'!$C42,'HPCD Cost Summary'!$C$3:$C$12),0)</f>
        <v>Standard</v>
      </c>
      <c r="G42" s="3">
        <v>1704.1</v>
      </c>
      <c r="H42" t="s">
        <v>29</v>
      </c>
      <c r="I42" s="7" t="s">
        <v>78</v>
      </c>
    </row>
    <row r="43" spans="2:9" x14ac:dyDescent="0.3">
      <c r="B43" t="s">
        <v>15</v>
      </c>
      <c r="C43" t="s">
        <v>75</v>
      </c>
      <c r="D43" t="s">
        <v>18</v>
      </c>
      <c r="E43" t="str">
        <f>INDEX('HPCD Cost Summary'!$L$3:$L$12,MATCH('Raw HPCD Costs'!$C43,'HPCD Cost Summary'!$C$3:$C$12),0)</f>
        <v>Any</v>
      </c>
      <c r="F43" t="str">
        <f>INDEX('HPCD Cost Summary'!$F$3:$F$12,MATCH('Raw HPCD Costs'!$C43,'HPCD Cost Summary'!$C$3:$C$12),0)</f>
        <v>Standard</v>
      </c>
      <c r="G43" s="3">
        <v>1639</v>
      </c>
      <c r="H43" t="s">
        <v>31</v>
      </c>
      <c r="I43" s="7" t="s">
        <v>79</v>
      </c>
    </row>
    <row r="44" spans="2:9" x14ac:dyDescent="0.3">
      <c r="B44" t="s">
        <v>15</v>
      </c>
      <c r="C44" t="s">
        <v>75</v>
      </c>
      <c r="D44" t="s">
        <v>18</v>
      </c>
      <c r="E44" t="str">
        <f>INDEX('HPCD Cost Summary'!$L$3:$L$12,MATCH('Raw HPCD Costs'!$C44,'HPCD Cost Summary'!$C$3:$C$12),0)</f>
        <v>Any</v>
      </c>
      <c r="F44" t="str">
        <f>INDEX('HPCD Cost Summary'!$F$3:$F$12,MATCH('Raw HPCD Costs'!$C44,'HPCD Cost Summary'!$C$3:$C$12),0)</f>
        <v>Standard</v>
      </c>
      <c r="G44" s="3">
        <v>1704.1</v>
      </c>
      <c r="H44" t="s">
        <v>26</v>
      </c>
      <c r="I44" s="7" t="s">
        <v>80</v>
      </c>
    </row>
    <row r="45" spans="2:9" x14ac:dyDescent="0.3">
      <c r="B45" t="s">
        <v>15</v>
      </c>
      <c r="C45" t="s">
        <v>75</v>
      </c>
      <c r="D45" t="s">
        <v>18</v>
      </c>
      <c r="E45" t="str">
        <f>INDEX('HPCD Cost Summary'!$L$3:$L$12,MATCH('Raw HPCD Costs'!$C45,'HPCD Cost Summary'!$C$3:$C$12),0)</f>
        <v>Any</v>
      </c>
      <c r="F45" t="str">
        <f>INDEX('HPCD Cost Summary'!$F$3:$F$12,MATCH('Raw HPCD Costs'!$C45,'HPCD Cost Summary'!$C$3:$C$12),0)</f>
        <v>Standard</v>
      </c>
      <c r="G45" s="3">
        <v>1804</v>
      </c>
      <c r="H45" t="s">
        <v>56</v>
      </c>
      <c r="I45" s="7" t="s">
        <v>81</v>
      </c>
    </row>
    <row r="46" spans="2:9" x14ac:dyDescent="0.3">
      <c r="B46" t="s">
        <v>15</v>
      </c>
      <c r="C46" t="s">
        <v>75</v>
      </c>
      <c r="D46" t="s">
        <v>18</v>
      </c>
      <c r="E46" t="str">
        <f>INDEX('HPCD Cost Summary'!$L$3:$L$12,MATCH('Raw HPCD Costs'!$C46,'HPCD Cost Summary'!$C$3:$C$12),0)</f>
        <v>Any</v>
      </c>
      <c r="F46" t="str">
        <f>INDEX('HPCD Cost Summary'!$F$3:$F$12,MATCH('Raw HPCD Costs'!$C46,'HPCD Cost Summary'!$C$3:$C$12),0)</f>
        <v>Standard</v>
      </c>
      <c r="G46" s="3">
        <v>1638.99</v>
      </c>
      <c r="H46" t="s">
        <v>67</v>
      </c>
      <c r="I46" s="7" t="s">
        <v>82</v>
      </c>
    </row>
    <row r="47" spans="2:9" x14ac:dyDescent="0.3">
      <c r="B47" t="s">
        <v>15</v>
      </c>
      <c r="C47" t="s">
        <v>75</v>
      </c>
      <c r="D47" t="s">
        <v>18</v>
      </c>
      <c r="E47" t="str">
        <f>INDEX('HPCD Cost Summary'!$L$3:$L$12,MATCH('Raw HPCD Costs'!$C47,'HPCD Cost Summary'!$C$3:$C$12),0)</f>
        <v>Any</v>
      </c>
      <c r="F47" t="str">
        <f>INDEX('HPCD Cost Summary'!$F$3:$F$12,MATCH('Raw HPCD Costs'!$C47,'HPCD Cost Summary'!$C$3:$C$12),0)</f>
        <v>Standard</v>
      </c>
      <c r="G47" s="3">
        <v>1704.1</v>
      </c>
      <c r="H47" t="s">
        <v>83</v>
      </c>
      <c r="I47" s="7" t="s">
        <v>84</v>
      </c>
    </row>
    <row r="48" spans="2:9" x14ac:dyDescent="0.3">
      <c r="B48" t="s">
        <v>11</v>
      </c>
      <c r="C48" t="s">
        <v>85</v>
      </c>
      <c r="D48" t="s">
        <v>18</v>
      </c>
      <c r="E48">
        <f>INDEX('HPCD Cost Summary'!$L$3:$L$12,MATCH('Raw HPCD Costs'!$C48,'HPCD Cost Summary'!$C$3:$C$12),0)</f>
        <v>240</v>
      </c>
      <c r="F48" t="str">
        <f>INDEX('HPCD Cost Summary'!$F$3:$F$12,MATCH('Raw HPCD Costs'!$C48,'HPCD Cost Summary'!$C$3:$C$12),0)</f>
        <v>Compact</v>
      </c>
      <c r="G48" s="3">
        <v>1799</v>
      </c>
      <c r="H48" t="s">
        <v>86</v>
      </c>
      <c r="I48" s="7" t="s">
        <v>87</v>
      </c>
    </row>
    <row r="49" spans="2:9" x14ac:dyDescent="0.3">
      <c r="B49" t="s">
        <v>11</v>
      </c>
      <c r="C49" t="s">
        <v>85</v>
      </c>
      <c r="D49" t="s">
        <v>18</v>
      </c>
      <c r="E49">
        <f>INDEX('HPCD Cost Summary'!$L$3:$L$12,MATCH('Raw HPCD Costs'!$C49,'HPCD Cost Summary'!$C$3:$C$12),0)</f>
        <v>240</v>
      </c>
      <c r="F49" t="str">
        <f>INDEX('HPCD Cost Summary'!$F$3:$F$12,MATCH('Raw HPCD Costs'!$C49,'HPCD Cost Summary'!$C$3:$C$12),0)</f>
        <v>Compact</v>
      </c>
      <c r="G49" s="3">
        <v>1799</v>
      </c>
      <c r="H49" t="s">
        <v>88</v>
      </c>
      <c r="I49" s="7" t="s">
        <v>89</v>
      </c>
    </row>
    <row r="50" spans="2:9" x14ac:dyDescent="0.3">
      <c r="B50" t="s">
        <v>11</v>
      </c>
      <c r="C50" t="s">
        <v>85</v>
      </c>
      <c r="D50" t="s">
        <v>18</v>
      </c>
      <c r="E50">
        <f>INDEX('HPCD Cost Summary'!$L$3:$L$12,MATCH('Raw HPCD Costs'!$C50,'HPCD Cost Summary'!$C$3:$C$12),0)</f>
        <v>240</v>
      </c>
      <c r="F50" t="str">
        <f>INDEX('HPCD Cost Summary'!$F$3:$F$12,MATCH('Raw HPCD Costs'!$C50,'HPCD Cost Summary'!$C$3:$C$12),0)</f>
        <v>Compact</v>
      </c>
      <c r="G50" s="3">
        <v>1799</v>
      </c>
      <c r="H50" t="s">
        <v>91</v>
      </c>
      <c r="I50" s="7" t="s">
        <v>90</v>
      </c>
    </row>
  </sheetData>
  <autoFilter ref="B2:I50" xr:uid="{A187B046-F552-4F06-9DCD-BEC5825667C2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27BC2-B331-4259-A6D7-3C9ADA22F330}">
  <dimension ref="A2:L207"/>
  <sheetViews>
    <sheetView topLeftCell="B1" workbookViewId="0"/>
  </sheetViews>
  <sheetFormatPr defaultRowHeight="14.4" x14ac:dyDescent="0.3"/>
  <cols>
    <col min="1" max="1" width="0" hidden="1" customWidth="1"/>
    <col min="3" max="3" width="12.09765625" bestFit="1" customWidth="1"/>
    <col min="4" max="4" width="13.09765625" bestFit="1" customWidth="1"/>
    <col min="5" max="5" width="23.69921875" bestFit="1" customWidth="1"/>
    <col min="6" max="6" width="16" customWidth="1"/>
    <col min="7" max="7" width="20.8984375" bestFit="1" customWidth="1"/>
    <col min="8" max="8" width="28.59765625" bestFit="1" customWidth="1"/>
    <col min="9" max="10" width="15.09765625" bestFit="1" customWidth="1"/>
    <col min="11" max="11" width="16.3984375" bestFit="1" customWidth="1"/>
    <col min="12" max="12" width="170" bestFit="1" customWidth="1"/>
  </cols>
  <sheetData>
    <row r="2" spans="1:12" x14ac:dyDescent="0.3">
      <c r="A2" t="s">
        <v>1240</v>
      </c>
      <c r="C2" s="54" t="s">
        <v>20</v>
      </c>
      <c r="D2" s="54" t="s">
        <v>0</v>
      </c>
      <c r="E2" s="54" t="s">
        <v>1</v>
      </c>
      <c r="F2" s="55" t="s">
        <v>2</v>
      </c>
      <c r="G2" s="54" t="s">
        <v>4</v>
      </c>
      <c r="H2" s="54" t="s">
        <v>5</v>
      </c>
      <c r="I2" s="54" t="s">
        <v>6</v>
      </c>
      <c r="J2" s="54" t="s">
        <v>7</v>
      </c>
      <c r="K2" s="54" t="s">
        <v>910</v>
      </c>
      <c r="L2" s="54" t="s">
        <v>19</v>
      </c>
    </row>
    <row r="3" spans="1:12" x14ac:dyDescent="0.3">
      <c r="A3" t="str">
        <f>CONCATENATE($D3,$E3)</f>
        <v>LGDLG7301VE</v>
      </c>
      <c r="C3" t="s">
        <v>53</v>
      </c>
      <c r="D3" t="s">
        <v>95</v>
      </c>
      <c r="E3" t="s">
        <v>911</v>
      </c>
      <c r="F3" s="3">
        <v>899.99</v>
      </c>
      <c r="G3" s="56">
        <v>7.3</v>
      </c>
      <c r="H3" s="56">
        <v>44.3</v>
      </c>
      <c r="I3" s="56">
        <v>27</v>
      </c>
      <c r="J3" s="56">
        <v>28.9</v>
      </c>
      <c r="K3" t="s">
        <v>912</v>
      </c>
      <c r="L3" t="s">
        <v>913</v>
      </c>
    </row>
    <row r="4" spans="1:12" x14ac:dyDescent="0.3">
      <c r="A4" t="str">
        <f t="shared" ref="A4:A67" si="0">CONCATENATE($D4,$E4)</f>
        <v>LGDLGX8101V</v>
      </c>
      <c r="C4" t="s">
        <v>53</v>
      </c>
      <c r="D4" t="s">
        <v>95</v>
      </c>
      <c r="E4" t="s">
        <v>914</v>
      </c>
      <c r="F4" s="3">
        <v>143.99</v>
      </c>
      <c r="G4">
        <v>9</v>
      </c>
      <c r="H4" s="56">
        <v>40.799999999999997</v>
      </c>
      <c r="I4" s="56">
        <v>29</v>
      </c>
      <c r="J4" s="56">
        <v>32.1</v>
      </c>
      <c r="K4" t="s">
        <v>915</v>
      </c>
      <c r="L4" t="s">
        <v>916</v>
      </c>
    </row>
    <row r="5" spans="1:12" x14ac:dyDescent="0.3">
      <c r="A5" t="str">
        <f t="shared" si="0"/>
        <v>SamsungDVG54M8750V</v>
      </c>
      <c r="C5" t="s">
        <v>53</v>
      </c>
      <c r="D5" t="s">
        <v>14</v>
      </c>
      <c r="E5" t="s">
        <v>917</v>
      </c>
      <c r="F5" s="3">
        <v>1259.99</v>
      </c>
      <c r="G5">
        <v>7.4</v>
      </c>
      <c r="H5" s="56">
        <v>42.4</v>
      </c>
      <c r="I5" s="56">
        <v>27</v>
      </c>
      <c r="J5" s="56">
        <v>30.2</v>
      </c>
      <c r="K5" t="s">
        <v>912</v>
      </c>
      <c r="L5" t="s">
        <v>918</v>
      </c>
    </row>
    <row r="6" spans="1:12" x14ac:dyDescent="0.3">
      <c r="A6" t="str">
        <f t="shared" si="0"/>
        <v>AmanaNGD5800HW</v>
      </c>
      <c r="C6" t="s">
        <v>53</v>
      </c>
      <c r="D6" t="s">
        <v>93</v>
      </c>
      <c r="E6" t="s">
        <v>919</v>
      </c>
      <c r="F6" s="3">
        <v>809.99</v>
      </c>
      <c r="G6">
        <v>7.4</v>
      </c>
      <c r="H6" s="56">
        <v>38.799999999999997</v>
      </c>
      <c r="I6" s="56">
        <v>27</v>
      </c>
      <c r="J6" s="56">
        <v>31</v>
      </c>
      <c r="K6" t="s">
        <v>912</v>
      </c>
      <c r="L6" t="s">
        <v>920</v>
      </c>
    </row>
    <row r="7" spans="1:12" x14ac:dyDescent="0.3">
      <c r="A7" t="str">
        <f t="shared" si="0"/>
        <v>SamsungDV40J3000GW</v>
      </c>
      <c r="C7" t="s">
        <v>53</v>
      </c>
      <c r="D7" t="s">
        <v>14</v>
      </c>
      <c r="E7" t="s">
        <v>921</v>
      </c>
      <c r="F7" s="3">
        <v>629.99</v>
      </c>
      <c r="G7">
        <v>7.2</v>
      </c>
      <c r="H7" s="56">
        <v>44</v>
      </c>
      <c r="I7" s="56">
        <v>27</v>
      </c>
      <c r="J7" s="56">
        <v>30</v>
      </c>
      <c r="K7" t="s">
        <v>915</v>
      </c>
      <c r="L7" t="s">
        <v>922</v>
      </c>
    </row>
    <row r="8" spans="1:12" x14ac:dyDescent="0.3">
      <c r="A8" t="str">
        <f t="shared" si="0"/>
        <v>SamsungDVG60M9900V</v>
      </c>
      <c r="C8" t="s">
        <v>53</v>
      </c>
      <c r="D8" t="s">
        <v>14</v>
      </c>
      <c r="E8" t="s">
        <v>923</v>
      </c>
      <c r="F8" s="3">
        <v>1889.99</v>
      </c>
      <c r="G8">
        <v>7.5</v>
      </c>
      <c r="H8" s="56">
        <v>46.9</v>
      </c>
      <c r="I8" s="56">
        <v>27</v>
      </c>
      <c r="J8" s="56">
        <v>32.5</v>
      </c>
      <c r="K8" t="s">
        <v>912</v>
      </c>
      <c r="L8" t="s">
        <v>924</v>
      </c>
    </row>
    <row r="9" spans="1:12" x14ac:dyDescent="0.3">
      <c r="A9" t="str">
        <f t="shared" si="0"/>
        <v>SamsungDVG55M9600V</v>
      </c>
      <c r="C9" t="s">
        <v>53</v>
      </c>
      <c r="D9" t="s">
        <v>14</v>
      </c>
      <c r="E9" t="s">
        <v>925</v>
      </c>
      <c r="F9" s="3">
        <v>1619.99</v>
      </c>
      <c r="G9">
        <v>7.5</v>
      </c>
      <c r="H9" s="56">
        <v>46.9</v>
      </c>
      <c r="I9" s="56">
        <v>27</v>
      </c>
      <c r="J9" s="56">
        <v>32.5</v>
      </c>
      <c r="K9" t="s">
        <v>912</v>
      </c>
      <c r="L9" t="s">
        <v>926</v>
      </c>
    </row>
    <row r="10" spans="1:12" x14ac:dyDescent="0.3">
      <c r="A10" t="str">
        <f t="shared" si="0"/>
        <v>SamsungDVG54R7600W</v>
      </c>
      <c r="C10" t="s">
        <v>53</v>
      </c>
      <c r="D10" t="s">
        <v>14</v>
      </c>
      <c r="E10" t="s">
        <v>927</v>
      </c>
      <c r="F10" s="3">
        <v>821.99</v>
      </c>
      <c r="G10">
        <v>7.4</v>
      </c>
      <c r="H10" s="56">
        <v>44.5625</v>
      </c>
      <c r="I10" s="56">
        <v>27</v>
      </c>
      <c r="J10" s="56">
        <v>30.25</v>
      </c>
      <c r="K10" t="s">
        <v>912</v>
      </c>
      <c r="L10" t="s">
        <v>928</v>
      </c>
    </row>
    <row r="11" spans="1:12" x14ac:dyDescent="0.3">
      <c r="A11" t="str">
        <f t="shared" si="0"/>
        <v>WhirlpoolCGM2745FQ</v>
      </c>
      <c r="C11" t="s">
        <v>53</v>
      </c>
      <c r="D11" t="s">
        <v>15</v>
      </c>
      <c r="E11" t="s">
        <v>929</v>
      </c>
      <c r="F11" s="3">
        <v>881.99</v>
      </c>
      <c r="G11">
        <v>7.4</v>
      </c>
      <c r="H11" s="56">
        <v>43</v>
      </c>
      <c r="I11" s="56">
        <v>27</v>
      </c>
      <c r="J11" s="56">
        <v>29.3</v>
      </c>
      <c r="K11" t="s">
        <v>915</v>
      </c>
      <c r="L11" t="s">
        <v>930</v>
      </c>
    </row>
    <row r="12" spans="1:12" x14ac:dyDescent="0.3">
      <c r="A12" t="str">
        <f t="shared" si="0"/>
        <v>WhirlpoolCGD9150GW</v>
      </c>
      <c r="C12" t="s">
        <v>53</v>
      </c>
      <c r="D12" t="s">
        <v>15</v>
      </c>
      <c r="E12" t="s">
        <v>931</v>
      </c>
      <c r="F12" s="3">
        <v>1214.99</v>
      </c>
      <c r="G12">
        <v>6.7</v>
      </c>
      <c r="H12" s="56">
        <v>44.6</v>
      </c>
      <c r="I12" s="56">
        <v>27</v>
      </c>
      <c r="J12" s="56">
        <v>29</v>
      </c>
      <c r="K12" t="s">
        <v>915</v>
      </c>
      <c r="L12" t="s">
        <v>932</v>
      </c>
    </row>
    <row r="13" spans="1:12" x14ac:dyDescent="0.3">
      <c r="A13" t="str">
        <f t="shared" si="0"/>
        <v>SamsungDVG54R7600C</v>
      </c>
      <c r="C13" t="s">
        <v>53</v>
      </c>
      <c r="D13" t="s">
        <v>14</v>
      </c>
      <c r="E13" t="s">
        <v>933</v>
      </c>
      <c r="F13" s="3">
        <v>862.99</v>
      </c>
      <c r="G13">
        <v>7.4</v>
      </c>
      <c r="H13" s="56">
        <v>44.5625</v>
      </c>
      <c r="I13" s="56">
        <v>27</v>
      </c>
      <c r="J13" s="56">
        <v>30.25</v>
      </c>
      <c r="K13" t="s">
        <v>912</v>
      </c>
      <c r="L13" t="s">
        <v>934</v>
      </c>
    </row>
    <row r="14" spans="1:12" x14ac:dyDescent="0.3">
      <c r="A14" t="str">
        <f t="shared" si="0"/>
        <v>WhirlpoolCGD9160GW</v>
      </c>
      <c r="C14" t="s">
        <v>53</v>
      </c>
      <c r="D14" t="s">
        <v>15</v>
      </c>
      <c r="E14" t="s">
        <v>935</v>
      </c>
      <c r="F14" s="3">
        <v>1124.99</v>
      </c>
      <c r="G14">
        <v>6.7</v>
      </c>
      <c r="H14" s="56">
        <v>37.75</v>
      </c>
      <c r="I14" s="56">
        <v>27</v>
      </c>
      <c r="J14" s="56">
        <v>29</v>
      </c>
      <c r="K14" t="s">
        <v>915</v>
      </c>
      <c r="L14" t="s">
        <v>936</v>
      </c>
    </row>
    <row r="15" spans="1:12" x14ac:dyDescent="0.3">
      <c r="A15" t="str">
        <f t="shared" si="0"/>
        <v>MaytagMGDB955FW</v>
      </c>
      <c r="C15" t="s">
        <v>53</v>
      </c>
      <c r="D15" t="s">
        <v>96</v>
      </c>
      <c r="E15" t="s">
        <v>937</v>
      </c>
      <c r="F15" s="3">
        <v>1259.99</v>
      </c>
      <c r="G15">
        <v>9.1999999999999993</v>
      </c>
      <c r="H15" s="56">
        <v>43.4</v>
      </c>
      <c r="I15" s="56">
        <v>29</v>
      </c>
      <c r="J15" s="56">
        <v>33.5</v>
      </c>
      <c r="K15" t="s">
        <v>912</v>
      </c>
      <c r="L15" t="s">
        <v>938</v>
      </c>
    </row>
    <row r="16" spans="1:12" x14ac:dyDescent="0.3">
      <c r="A16" t="str">
        <f t="shared" si="0"/>
        <v>SamsungDV45H7000GW</v>
      </c>
      <c r="C16" t="s">
        <v>53</v>
      </c>
      <c r="D16" t="s">
        <v>14</v>
      </c>
      <c r="E16" t="s">
        <v>939</v>
      </c>
      <c r="F16" s="3">
        <v>629.99</v>
      </c>
      <c r="G16">
        <v>7.4</v>
      </c>
      <c r="H16" s="56">
        <v>43.9</v>
      </c>
      <c r="I16" s="56">
        <v>27</v>
      </c>
      <c r="J16" s="56">
        <v>30</v>
      </c>
      <c r="K16" t="s">
        <v>915</v>
      </c>
      <c r="L16" t="s">
        <v>940</v>
      </c>
    </row>
    <row r="17" spans="1:12" x14ac:dyDescent="0.3">
      <c r="A17" t="str">
        <f t="shared" si="0"/>
        <v>SamsungDVG50R5200W/A3</v>
      </c>
      <c r="C17" t="s">
        <v>53</v>
      </c>
      <c r="D17" t="s">
        <v>14</v>
      </c>
      <c r="E17" t="s">
        <v>941</v>
      </c>
      <c r="F17" s="3">
        <v>729.99</v>
      </c>
      <c r="G17">
        <v>7.4</v>
      </c>
      <c r="H17" s="56">
        <v>44.6</v>
      </c>
      <c r="I17" s="56">
        <v>27</v>
      </c>
      <c r="J17" s="56">
        <v>30.3</v>
      </c>
      <c r="K17" t="s">
        <v>915</v>
      </c>
      <c r="L17" t="s">
        <v>942</v>
      </c>
    </row>
    <row r="18" spans="1:12" x14ac:dyDescent="0.3">
      <c r="A18" t="str">
        <f t="shared" si="0"/>
        <v>GEGTD33GASKWW</v>
      </c>
      <c r="C18" t="s">
        <v>53</v>
      </c>
      <c r="D18" t="s">
        <v>92</v>
      </c>
      <c r="E18" t="s">
        <v>943</v>
      </c>
      <c r="F18" s="3">
        <v>629.99</v>
      </c>
      <c r="G18">
        <v>7.2</v>
      </c>
      <c r="H18" s="56">
        <v>44</v>
      </c>
      <c r="I18" s="56">
        <v>27</v>
      </c>
      <c r="J18" s="56">
        <v>29.5</v>
      </c>
      <c r="K18" t="s">
        <v>915</v>
      </c>
      <c r="L18" t="s">
        <v>944</v>
      </c>
    </row>
    <row r="19" spans="1:12" x14ac:dyDescent="0.3">
      <c r="A19" t="str">
        <f t="shared" si="0"/>
        <v>SamsungDVG50R5400W/A3</v>
      </c>
      <c r="C19" t="s">
        <v>53</v>
      </c>
      <c r="D19" t="s">
        <v>14</v>
      </c>
      <c r="E19" t="s">
        <v>945</v>
      </c>
      <c r="F19" s="3">
        <v>749.99</v>
      </c>
      <c r="G19">
        <v>7.4</v>
      </c>
      <c r="H19" s="56">
        <v>44.6</v>
      </c>
      <c r="I19" s="56">
        <v>27</v>
      </c>
      <c r="J19" s="56">
        <v>30.3</v>
      </c>
      <c r="K19" t="s">
        <v>915</v>
      </c>
      <c r="L19" t="s">
        <v>946</v>
      </c>
    </row>
    <row r="20" spans="1:12" x14ac:dyDescent="0.3">
      <c r="A20" t="str">
        <f t="shared" si="0"/>
        <v>LGDLGX7701WE</v>
      </c>
      <c r="C20" t="s">
        <v>53</v>
      </c>
      <c r="D20" t="s">
        <v>95</v>
      </c>
      <c r="E20" t="s">
        <v>947</v>
      </c>
      <c r="F20" s="3">
        <v>1439.99</v>
      </c>
      <c r="G20">
        <v>9</v>
      </c>
      <c r="H20" s="56">
        <v>45.13</v>
      </c>
      <c r="I20" s="56">
        <v>29</v>
      </c>
      <c r="J20" s="56">
        <v>31.5</v>
      </c>
      <c r="K20" t="s">
        <v>915</v>
      </c>
      <c r="L20" t="s">
        <v>948</v>
      </c>
    </row>
    <row r="21" spans="1:12" x14ac:dyDescent="0.3">
      <c r="A21" t="str">
        <f t="shared" si="0"/>
        <v>WhirlpoolWGD9620HW</v>
      </c>
      <c r="C21" t="s">
        <v>53</v>
      </c>
      <c r="D21" t="s">
        <v>15</v>
      </c>
      <c r="E21" t="s">
        <v>949</v>
      </c>
      <c r="F21" s="3">
        <v>1349.99</v>
      </c>
      <c r="G21">
        <v>7.4</v>
      </c>
      <c r="H21" s="56">
        <v>38.799999999999997</v>
      </c>
      <c r="I21" s="56">
        <v>27</v>
      </c>
      <c r="J21" s="56">
        <v>31</v>
      </c>
      <c r="K21" t="s">
        <v>912</v>
      </c>
      <c r="L21" t="s">
        <v>950</v>
      </c>
    </row>
    <row r="22" spans="1:12" x14ac:dyDescent="0.3">
      <c r="A22" t="str">
        <f t="shared" si="0"/>
        <v>MaytagMGDB765FW</v>
      </c>
      <c r="C22" t="s">
        <v>53</v>
      </c>
      <c r="D22" t="s">
        <v>96</v>
      </c>
      <c r="E22" t="s">
        <v>951</v>
      </c>
      <c r="F22" s="3">
        <v>699.99</v>
      </c>
      <c r="G22">
        <v>7.4</v>
      </c>
      <c r="H22" s="56">
        <v>41.75</v>
      </c>
      <c r="I22" s="56">
        <v>27</v>
      </c>
      <c r="J22" s="56">
        <v>30</v>
      </c>
      <c r="K22" t="s">
        <v>915</v>
      </c>
      <c r="L22" t="s">
        <v>952</v>
      </c>
    </row>
    <row r="23" spans="1:12" x14ac:dyDescent="0.3">
      <c r="A23" t="str">
        <f t="shared" si="0"/>
        <v>GEGTD65GBSJWS</v>
      </c>
      <c r="C23" t="s">
        <v>53</v>
      </c>
      <c r="D23" t="s">
        <v>92</v>
      </c>
      <c r="E23" t="s">
        <v>953</v>
      </c>
      <c r="F23" s="3">
        <v>809.99</v>
      </c>
      <c r="G23">
        <v>7.4</v>
      </c>
      <c r="H23" s="56">
        <v>46</v>
      </c>
      <c r="I23" s="56">
        <v>27</v>
      </c>
      <c r="J23" s="56">
        <v>30.5</v>
      </c>
      <c r="K23" t="s">
        <v>912</v>
      </c>
      <c r="L23" t="s">
        <v>954</v>
      </c>
    </row>
    <row r="24" spans="1:12" x14ac:dyDescent="0.3">
      <c r="A24" t="str">
        <f t="shared" si="0"/>
        <v>SamsungDVG52M7750W</v>
      </c>
      <c r="C24" t="s">
        <v>53</v>
      </c>
      <c r="D24" t="s">
        <v>14</v>
      </c>
      <c r="E24" t="s">
        <v>955</v>
      </c>
      <c r="F24" s="3">
        <v>989.99</v>
      </c>
      <c r="G24">
        <v>7.4</v>
      </c>
      <c r="H24" s="56">
        <v>46</v>
      </c>
      <c r="I24" s="56">
        <v>27</v>
      </c>
      <c r="J24" s="56">
        <v>30</v>
      </c>
      <c r="K24" t="s">
        <v>912</v>
      </c>
      <c r="L24" t="s">
        <v>956</v>
      </c>
    </row>
    <row r="25" spans="1:12" x14ac:dyDescent="0.3">
      <c r="A25" t="str">
        <f t="shared" si="0"/>
        <v>AmanaNGD4655EW</v>
      </c>
      <c r="C25" t="s">
        <v>53</v>
      </c>
      <c r="D25" t="s">
        <v>93</v>
      </c>
      <c r="E25" t="s">
        <v>957</v>
      </c>
      <c r="F25" s="3">
        <v>499.99</v>
      </c>
      <c r="G25">
        <v>6.5</v>
      </c>
      <c r="H25" s="56">
        <v>44</v>
      </c>
      <c r="I25" s="56">
        <v>29</v>
      </c>
      <c r="J25" s="56">
        <v>28.25</v>
      </c>
      <c r="K25" t="s">
        <v>915</v>
      </c>
      <c r="L25" t="s">
        <v>958</v>
      </c>
    </row>
    <row r="26" spans="1:12" x14ac:dyDescent="0.3">
      <c r="A26" t="str">
        <f t="shared" si="0"/>
        <v>SamsungDVG52M7750V</v>
      </c>
      <c r="C26" t="s">
        <v>53</v>
      </c>
      <c r="D26" t="s">
        <v>14</v>
      </c>
      <c r="E26" t="s">
        <v>959</v>
      </c>
      <c r="F26" s="3">
        <v>1079.99</v>
      </c>
      <c r="G26">
        <v>7.4</v>
      </c>
      <c r="H26" s="56">
        <v>46</v>
      </c>
      <c r="I26" s="56">
        <v>27</v>
      </c>
      <c r="J26" s="56">
        <v>30</v>
      </c>
      <c r="K26" t="s">
        <v>912</v>
      </c>
      <c r="L26" t="s">
        <v>960</v>
      </c>
    </row>
    <row r="27" spans="1:12" x14ac:dyDescent="0.3">
      <c r="A27" t="str">
        <f t="shared" si="0"/>
        <v>SamsungDVG50R5400V/A3</v>
      </c>
      <c r="C27" t="s">
        <v>53</v>
      </c>
      <c r="D27" t="s">
        <v>14</v>
      </c>
      <c r="E27" t="s">
        <v>961</v>
      </c>
      <c r="F27" s="3">
        <v>779.99</v>
      </c>
      <c r="G27">
        <v>7.4</v>
      </c>
      <c r="H27" s="56">
        <v>44.6</v>
      </c>
      <c r="I27" s="56">
        <v>27</v>
      </c>
      <c r="J27" s="56">
        <v>30.3</v>
      </c>
      <c r="K27" t="s">
        <v>915</v>
      </c>
      <c r="L27" t="s">
        <v>962</v>
      </c>
    </row>
    <row r="28" spans="1:12" x14ac:dyDescent="0.3">
      <c r="A28" t="str">
        <f t="shared" si="0"/>
        <v>SamsungDVG52M8650V</v>
      </c>
      <c r="C28" t="s">
        <v>53</v>
      </c>
      <c r="D28" t="s">
        <v>14</v>
      </c>
      <c r="E28" t="s">
        <v>963</v>
      </c>
      <c r="F28" s="3">
        <v>1079.99</v>
      </c>
      <c r="G28">
        <v>7.4</v>
      </c>
      <c r="H28" s="56">
        <v>42.4</v>
      </c>
      <c r="I28" s="56">
        <v>27</v>
      </c>
      <c r="J28" s="56">
        <v>30.2</v>
      </c>
      <c r="K28" t="s">
        <v>912</v>
      </c>
      <c r="L28" t="s">
        <v>964</v>
      </c>
    </row>
    <row r="29" spans="1:12" x14ac:dyDescent="0.3">
      <c r="A29" t="str">
        <f t="shared" si="0"/>
        <v>SamsungDVG50M7450W</v>
      </c>
      <c r="C29" t="s">
        <v>53</v>
      </c>
      <c r="D29" t="s">
        <v>14</v>
      </c>
      <c r="E29" t="s">
        <v>965</v>
      </c>
      <c r="F29" s="3">
        <v>899.99</v>
      </c>
      <c r="G29">
        <v>7.4</v>
      </c>
      <c r="H29" s="56">
        <v>45</v>
      </c>
      <c r="I29" s="56">
        <v>27</v>
      </c>
      <c r="J29" s="56">
        <v>30</v>
      </c>
      <c r="K29" t="s">
        <v>915</v>
      </c>
      <c r="L29" t="s">
        <v>966</v>
      </c>
    </row>
    <row r="30" spans="1:12" x14ac:dyDescent="0.3">
      <c r="A30" t="str">
        <f t="shared" si="0"/>
        <v>SamsungDVG45R6300V/A3</v>
      </c>
      <c r="C30" t="s">
        <v>53</v>
      </c>
      <c r="D30" t="s">
        <v>14</v>
      </c>
      <c r="E30" t="s">
        <v>967</v>
      </c>
      <c r="F30" s="3">
        <v>879.99</v>
      </c>
      <c r="G30">
        <v>7.5</v>
      </c>
      <c r="H30" s="56">
        <v>38.799999999999997</v>
      </c>
      <c r="I30" s="56">
        <v>27</v>
      </c>
      <c r="J30" s="56">
        <v>31.5</v>
      </c>
      <c r="K30" t="s">
        <v>912</v>
      </c>
      <c r="L30" t="s">
        <v>968</v>
      </c>
    </row>
    <row r="31" spans="1:12" x14ac:dyDescent="0.3">
      <c r="A31" t="str">
        <f t="shared" si="0"/>
        <v>LGDLGX9001V</v>
      </c>
      <c r="C31" t="s">
        <v>53</v>
      </c>
      <c r="D31" t="s">
        <v>95</v>
      </c>
      <c r="E31" t="s">
        <v>969</v>
      </c>
      <c r="F31" s="3">
        <v>1709.99</v>
      </c>
      <c r="G31">
        <v>9</v>
      </c>
      <c r="H31" s="56">
        <v>40.799999999999997</v>
      </c>
      <c r="I31" s="56">
        <v>29</v>
      </c>
      <c r="J31" s="56">
        <v>36.700000000000003</v>
      </c>
      <c r="K31" t="s">
        <v>915</v>
      </c>
      <c r="L31" t="s">
        <v>970</v>
      </c>
    </row>
    <row r="32" spans="1:12" ht="14.25" customHeight="1" x14ac:dyDescent="0.3">
      <c r="A32" t="str">
        <f t="shared" si="0"/>
        <v>LGDLGX7801VE</v>
      </c>
      <c r="C32" t="s">
        <v>53</v>
      </c>
      <c r="D32" t="s">
        <v>95</v>
      </c>
      <c r="E32" t="s">
        <v>971</v>
      </c>
      <c r="F32" s="3">
        <v>1169.99</v>
      </c>
      <c r="G32">
        <v>7.3</v>
      </c>
      <c r="H32" s="56">
        <v>44.3</v>
      </c>
      <c r="I32" s="56">
        <v>27</v>
      </c>
      <c r="J32" s="56">
        <v>28.9</v>
      </c>
      <c r="K32" t="s">
        <v>912</v>
      </c>
      <c r="L32" t="s">
        <v>972</v>
      </c>
    </row>
    <row r="33" spans="1:12" x14ac:dyDescent="0.3">
      <c r="A33" t="str">
        <f t="shared" si="0"/>
        <v>WhirlpoolWGD560LHW</v>
      </c>
      <c r="C33" t="s">
        <v>53</v>
      </c>
      <c r="D33" t="s">
        <v>15</v>
      </c>
      <c r="E33" t="s">
        <v>973</v>
      </c>
      <c r="F33" s="3">
        <v>944.99</v>
      </c>
      <c r="G33">
        <v>7.4</v>
      </c>
      <c r="H33" s="56">
        <v>38.799999999999997</v>
      </c>
      <c r="I33" s="56">
        <v>27</v>
      </c>
      <c r="J33" s="56">
        <v>31</v>
      </c>
      <c r="K33" t="s">
        <v>912</v>
      </c>
      <c r="L33" t="s">
        <v>974</v>
      </c>
    </row>
    <row r="34" spans="1:12" x14ac:dyDescent="0.3">
      <c r="A34" t="str">
        <f t="shared" si="0"/>
        <v>WhirlpoolWGD9620HC</v>
      </c>
      <c r="C34" t="s">
        <v>53</v>
      </c>
      <c r="D34" t="s">
        <v>15</v>
      </c>
      <c r="E34" t="s">
        <v>975</v>
      </c>
      <c r="F34" s="3">
        <v>1439.99</v>
      </c>
      <c r="G34">
        <v>7.4</v>
      </c>
      <c r="H34" s="56">
        <v>38.799999999999997</v>
      </c>
      <c r="I34" s="56">
        <v>27</v>
      </c>
      <c r="J34" s="56">
        <v>31</v>
      </c>
      <c r="K34" t="s">
        <v>912</v>
      </c>
      <c r="L34" t="s">
        <v>976</v>
      </c>
    </row>
    <row r="35" spans="1:12" x14ac:dyDescent="0.3">
      <c r="A35" t="str">
        <f t="shared" si="0"/>
        <v>LGDLGX3901W</v>
      </c>
      <c r="C35" t="s">
        <v>53</v>
      </c>
      <c r="D35" t="s">
        <v>95</v>
      </c>
      <c r="E35" t="s">
        <v>977</v>
      </c>
      <c r="F35" s="3">
        <v>1079.99</v>
      </c>
      <c r="G35">
        <v>7.4</v>
      </c>
      <c r="H35" s="56">
        <v>38.6875</v>
      </c>
      <c r="I35" s="56">
        <v>27</v>
      </c>
      <c r="J35" s="56">
        <v>30</v>
      </c>
      <c r="K35" t="s">
        <v>912</v>
      </c>
      <c r="L35" t="s">
        <v>978</v>
      </c>
    </row>
    <row r="36" spans="1:12" x14ac:dyDescent="0.3">
      <c r="A36" t="str">
        <f t="shared" si="0"/>
        <v>SamsungDVG45M5500P</v>
      </c>
      <c r="C36" t="s">
        <v>53</v>
      </c>
      <c r="D36" t="s">
        <v>14</v>
      </c>
      <c r="E36" t="s">
        <v>979</v>
      </c>
      <c r="F36" s="3">
        <v>1079.99</v>
      </c>
      <c r="G36">
        <v>7.5</v>
      </c>
      <c r="H36" s="56">
        <v>38.75</v>
      </c>
      <c r="I36" s="56">
        <v>27</v>
      </c>
      <c r="J36" s="56">
        <v>32</v>
      </c>
      <c r="K36" t="s">
        <v>912</v>
      </c>
      <c r="L36" t="s">
        <v>980</v>
      </c>
    </row>
    <row r="37" spans="1:12" x14ac:dyDescent="0.3">
      <c r="A37" t="str">
        <f t="shared" si="0"/>
        <v>LGDLGX7801WE</v>
      </c>
      <c r="C37" t="s">
        <v>53</v>
      </c>
      <c r="D37" t="s">
        <v>95</v>
      </c>
      <c r="E37" t="s">
        <v>981</v>
      </c>
      <c r="F37" s="3">
        <v>1079.99</v>
      </c>
      <c r="G37">
        <v>7.3</v>
      </c>
      <c r="H37" s="56">
        <v>44.3</v>
      </c>
      <c r="I37" s="56">
        <v>27</v>
      </c>
      <c r="J37" s="56">
        <v>28.9</v>
      </c>
      <c r="K37" t="s">
        <v>912</v>
      </c>
      <c r="L37" t="s">
        <v>982</v>
      </c>
    </row>
    <row r="38" spans="1:12" x14ac:dyDescent="0.3">
      <c r="A38" t="str">
        <f t="shared" si="0"/>
        <v>LGDLGX7901BE</v>
      </c>
      <c r="C38" t="s">
        <v>53</v>
      </c>
      <c r="D38" t="s">
        <v>95</v>
      </c>
      <c r="E38" t="s">
        <v>983</v>
      </c>
      <c r="F38" s="3">
        <v>1259.99</v>
      </c>
      <c r="G38">
        <v>7.3</v>
      </c>
      <c r="H38" s="56">
        <v>44.25</v>
      </c>
      <c r="I38" s="56">
        <v>27</v>
      </c>
      <c r="J38" s="56">
        <v>28.9</v>
      </c>
      <c r="K38" t="s">
        <v>912</v>
      </c>
      <c r="L38" t="s">
        <v>984</v>
      </c>
    </row>
    <row r="39" spans="1:12" x14ac:dyDescent="0.3">
      <c r="A39" t="str">
        <f t="shared" si="0"/>
        <v>SamsungDV42H5000GW</v>
      </c>
      <c r="C39" t="s">
        <v>53</v>
      </c>
      <c r="D39" t="s">
        <v>14</v>
      </c>
      <c r="E39" t="s">
        <v>985</v>
      </c>
      <c r="F39" s="3">
        <v>699.99</v>
      </c>
      <c r="G39">
        <v>7.5</v>
      </c>
      <c r="H39" s="56">
        <v>38.75</v>
      </c>
      <c r="I39" s="56">
        <v>27</v>
      </c>
      <c r="J39" s="56">
        <v>32.5</v>
      </c>
      <c r="K39" t="s">
        <v>915</v>
      </c>
      <c r="L39" t="s">
        <v>986</v>
      </c>
    </row>
    <row r="40" spans="1:12" x14ac:dyDescent="0.3">
      <c r="A40" t="str">
        <f t="shared" si="0"/>
        <v>GEGFD43GSSMWW</v>
      </c>
      <c r="C40" t="s">
        <v>53</v>
      </c>
      <c r="D40" t="s">
        <v>92</v>
      </c>
      <c r="E40" t="s">
        <v>987</v>
      </c>
      <c r="F40" s="3">
        <v>899.99</v>
      </c>
      <c r="G40">
        <v>7.5</v>
      </c>
      <c r="H40" s="56">
        <v>39.4</v>
      </c>
      <c r="I40" s="56">
        <v>27</v>
      </c>
      <c r="J40" s="56">
        <v>33</v>
      </c>
      <c r="K40" t="s">
        <v>915</v>
      </c>
      <c r="L40" t="s">
        <v>988</v>
      </c>
    </row>
    <row r="41" spans="1:12" x14ac:dyDescent="0.3">
      <c r="A41" t="str">
        <f t="shared" si="0"/>
        <v>LGDLGX4371K</v>
      </c>
      <c r="C41" t="s">
        <v>53</v>
      </c>
      <c r="D41" t="s">
        <v>95</v>
      </c>
      <c r="E41" t="s">
        <v>989</v>
      </c>
      <c r="F41" s="3">
        <v>1259.99</v>
      </c>
      <c r="G41">
        <v>7.4</v>
      </c>
      <c r="H41" s="56">
        <v>38.700000000000003</v>
      </c>
      <c r="I41" s="56">
        <v>27</v>
      </c>
      <c r="J41" s="56">
        <v>30</v>
      </c>
      <c r="K41" t="s">
        <v>912</v>
      </c>
      <c r="L41" t="s">
        <v>990</v>
      </c>
    </row>
    <row r="42" spans="1:12" x14ac:dyDescent="0.3">
      <c r="A42" t="str">
        <f t="shared" si="0"/>
        <v>MaytagMGDC465HW</v>
      </c>
      <c r="C42" t="s">
        <v>53</v>
      </c>
      <c r="D42" t="s">
        <v>96</v>
      </c>
      <c r="E42" t="s">
        <v>991</v>
      </c>
      <c r="F42" s="3">
        <v>579.99</v>
      </c>
      <c r="G42">
        <v>7</v>
      </c>
      <c r="H42" s="56">
        <v>40.9</v>
      </c>
      <c r="I42" s="56">
        <v>29</v>
      </c>
      <c r="J42" s="56">
        <v>28.2</v>
      </c>
      <c r="K42" t="s">
        <v>915</v>
      </c>
      <c r="L42" t="s">
        <v>992</v>
      </c>
    </row>
    <row r="43" spans="1:12" x14ac:dyDescent="0.3">
      <c r="A43" t="str">
        <f t="shared" si="0"/>
        <v>LGDLGX3901B</v>
      </c>
      <c r="C43" t="s">
        <v>53</v>
      </c>
      <c r="D43" t="s">
        <v>95</v>
      </c>
      <c r="E43" t="s">
        <v>993</v>
      </c>
      <c r="F43" s="3">
        <v>1169.99</v>
      </c>
      <c r="G43">
        <v>7.4</v>
      </c>
      <c r="H43" s="56">
        <v>38.6875</v>
      </c>
      <c r="I43" s="56">
        <v>27</v>
      </c>
      <c r="J43" s="56">
        <v>30</v>
      </c>
      <c r="K43" t="s">
        <v>912</v>
      </c>
      <c r="L43" t="s">
        <v>994</v>
      </c>
    </row>
    <row r="44" spans="1:12" x14ac:dyDescent="0.3">
      <c r="A44" t="str">
        <f t="shared" si="0"/>
        <v>LGDLGX4371W</v>
      </c>
      <c r="C44" t="s">
        <v>53</v>
      </c>
      <c r="D44" t="s">
        <v>95</v>
      </c>
      <c r="E44" t="s">
        <v>995</v>
      </c>
      <c r="F44" s="3">
        <v>1169.99</v>
      </c>
      <c r="G44">
        <v>7.4</v>
      </c>
      <c r="H44" s="56">
        <v>38.700000000000003</v>
      </c>
      <c r="I44" s="56">
        <v>27</v>
      </c>
      <c r="J44" s="56">
        <v>30</v>
      </c>
      <c r="K44" t="s">
        <v>912</v>
      </c>
      <c r="L44" t="s">
        <v>996</v>
      </c>
    </row>
    <row r="45" spans="1:12" x14ac:dyDescent="0.3">
      <c r="A45" t="str">
        <f t="shared" si="0"/>
        <v>SamsungDV50K7500GV</v>
      </c>
      <c r="C45" t="s">
        <v>53</v>
      </c>
      <c r="D45" t="s">
        <v>14</v>
      </c>
      <c r="E45" t="s">
        <v>997</v>
      </c>
      <c r="F45" s="3">
        <v>1349.99</v>
      </c>
      <c r="G45">
        <v>7.5</v>
      </c>
      <c r="H45" s="56">
        <v>38.700000000000003</v>
      </c>
      <c r="I45" s="56">
        <v>27</v>
      </c>
      <c r="J45" s="56">
        <v>32.6</v>
      </c>
      <c r="K45" t="s">
        <v>912</v>
      </c>
      <c r="L45" t="s">
        <v>998</v>
      </c>
    </row>
    <row r="46" spans="1:12" x14ac:dyDescent="0.3">
      <c r="A46" t="str">
        <f t="shared" si="0"/>
        <v>LGDLG3501W</v>
      </c>
      <c r="C46" t="s">
        <v>53</v>
      </c>
      <c r="D46" t="s">
        <v>95</v>
      </c>
      <c r="E46" t="s">
        <v>999</v>
      </c>
      <c r="F46" s="3">
        <v>899.99</v>
      </c>
      <c r="G46">
        <v>7.4</v>
      </c>
      <c r="H46" s="56">
        <v>38.700000000000003</v>
      </c>
      <c r="I46" s="56">
        <v>27</v>
      </c>
      <c r="J46" s="56">
        <v>30</v>
      </c>
      <c r="K46" t="s">
        <v>912</v>
      </c>
      <c r="L46" t="s">
        <v>1000</v>
      </c>
    </row>
    <row r="47" spans="1:12" x14ac:dyDescent="0.3">
      <c r="A47" t="str">
        <f t="shared" si="0"/>
        <v>SamsungDV45K6500GV</v>
      </c>
      <c r="C47" t="s">
        <v>53</v>
      </c>
      <c r="D47" t="s">
        <v>14</v>
      </c>
      <c r="E47" t="s">
        <v>1001</v>
      </c>
      <c r="F47" s="3">
        <v>1169.99</v>
      </c>
      <c r="G47">
        <v>7.5</v>
      </c>
      <c r="H47" s="56">
        <v>38.700000000000003</v>
      </c>
      <c r="I47" s="56">
        <v>27</v>
      </c>
      <c r="J47" s="56">
        <v>32.4</v>
      </c>
      <c r="K47" t="s">
        <v>912</v>
      </c>
      <c r="L47" t="s">
        <v>1002</v>
      </c>
    </row>
    <row r="48" spans="1:12" x14ac:dyDescent="0.3">
      <c r="A48" t="str">
        <f t="shared" si="0"/>
        <v>WhirlpoolWGD7500GC</v>
      </c>
      <c r="C48" t="s">
        <v>53</v>
      </c>
      <c r="D48" t="s">
        <v>15</v>
      </c>
      <c r="E48" t="s">
        <v>1003</v>
      </c>
      <c r="F48" s="3">
        <v>989.99</v>
      </c>
      <c r="G48">
        <v>7.4</v>
      </c>
      <c r="H48" s="56">
        <v>39.700000000000003</v>
      </c>
      <c r="I48" s="56">
        <v>27</v>
      </c>
      <c r="J48" s="56">
        <v>30</v>
      </c>
      <c r="K48" t="s">
        <v>915</v>
      </c>
      <c r="L48" t="s">
        <v>1004</v>
      </c>
    </row>
    <row r="49" spans="1:12" x14ac:dyDescent="0.3">
      <c r="A49" t="str">
        <f t="shared" si="0"/>
        <v>SamsungDV45K6500GW</v>
      </c>
      <c r="C49" t="s">
        <v>53</v>
      </c>
      <c r="D49" t="s">
        <v>14</v>
      </c>
      <c r="E49" t="s">
        <v>1005</v>
      </c>
      <c r="F49" s="3">
        <v>1079.99</v>
      </c>
      <c r="G49">
        <v>7.5</v>
      </c>
      <c r="H49" s="56">
        <v>38.700000000000003</v>
      </c>
      <c r="I49" s="56">
        <v>27</v>
      </c>
      <c r="J49" s="56">
        <v>32.4</v>
      </c>
      <c r="K49" t="s">
        <v>912</v>
      </c>
      <c r="L49" t="s">
        <v>1006</v>
      </c>
    </row>
    <row r="50" spans="1:12" x14ac:dyDescent="0.3">
      <c r="A50" t="str">
        <f t="shared" si="0"/>
        <v>GEGTD42GASJWW</v>
      </c>
      <c r="C50" t="s">
        <v>53</v>
      </c>
      <c r="D50" t="s">
        <v>92</v>
      </c>
      <c r="E50" t="s">
        <v>1007</v>
      </c>
      <c r="F50" s="3">
        <v>719.99</v>
      </c>
      <c r="G50">
        <v>7.2</v>
      </c>
      <c r="H50" s="56">
        <v>44</v>
      </c>
      <c r="I50" s="56">
        <v>27</v>
      </c>
      <c r="J50" s="56">
        <v>29.5</v>
      </c>
      <c r="K50" t="s">
        <v>915</v>
      </c>
      <c r="L50" t="s">
        <v>1008</v>
      </c>
    </row>
    <row r="51" spans="1:12" x14ac:dyDescent="0.3">
      <c r="A51" t="str">
        <f t="shared" si="0"/>
        <v>LGDLG7101W</v>
      </c>
      <c r="C51" t="s">
        <v>53</v>
      </c>
      <c r="D51" t="s">
        <v>95</v>
      </c>
      <c r="E51" t="s">
        <v>1009</v>
      </c>
      <c r="F51" s="3">
        <v>809.99</v>
      </c>
      <c r="G51">
        <v>7.3</v>
      </c>
      <c r="H51" s="56">
        <v>44.3</v>
      </c>
      <c r="I51" s="56">
        <v>27</v>
      </c>
      <c r="J51" s="56">
        <v>28.9</v>
      </c>
      <c r="K51" t="s">
        <v>912</v>
      </c>
      <c r="L51" t="s">
        <v>1010</v>
      </c>
    </row>
    <row r="52" spans="1:12" x14ac:dyDescent="0.3">
      <c r="A52" t="str">
        <f t="shared" si="0"/>
        <v>WhirlpoolWGD9620HBK</v>
      </c>
      <c r="C52" t="s">
        <v>53</v>
      </c>
      <c r="D52" t="s">
        <v>15</v>
      </c>
      <c r="E52" t="s">
        <v>1011</v>
      </c>
      <c r="F52" s="3">
        <v>1484.99</v>
      </c>
      <c r="G52">
        <v>7.4</v>
      </c>
      <c r="H52" s="56">
        <v>38.799999999999997</v>
      </c>
      <c r="I52" s="56">
        <v>27</v>
      </c>
      <c r="J52" s="56">
        <v>31</v>
      </c>
      <c r="K52" t="s">
        <v>912</v>
      </c>
      <c r="L52" t="s">
        <v>1012</v>
      </c>
    </row>
    <row r="53" spans="1:12" x14ac:dyDescent="0.3">
      <c r="A53" t="str">
        <f t="shared" si="0"/>
        <v>LGDLGX5001W</v>
      </c>
      <c r="C53" t="s">
        <v>53</v>
      </c>
      <c r="D53" t="s">
        <v>95</v>
      </c>
      <c r="E53" t="s">
        <v>1013</v>
      </c>
      <c r="F53" s="3">
        <v>1349.99</v>
      </c>
      <c r="G53">
        <v>7.4</v>
      </c>
      <c r="H53" s="56">
        <v>38.700000000000003</v>
      </c>
      <c r="I53" s="56">
        <v>27</v>
      </c>
      <c r="J53" s="56">
        <v>31.8</v>
      </c>
      <c r="K53" t="s">
        <v>912</v>
      </c>
      <c r="L53" t="s">
        <v>1014</v>
      </c>
    </row>
    <row r="54" spans="1:12" x14ac:dyDescent="0.3">
      <c r="A54" t="str">
        <f t="shared" si="0"/>
        <v>GEGTX33GASKWW</v>
      </c>
      <c r="C54" t="s">
        <v>53</v>
      </c>
      <c r="D54" t="s">
        <v>92</v>
      </c>
      <c r="E54" t="s">
        <v>1015</v>
      </c>
      <c r="F54" s="3">
        <v>629.99</v>
      </c>
      <c r="G54">
        <v>6.2</v>
      </c>
      <c r="H54" s="56">
        <v>44</v>
      </c>
      <c r="I54" s="56">
        <v>27</v>
      </c>
      <c r="J54" s="56">
        <v>26.75</v>
      </c>
      <c r="K54" t="s">
        <v>915</v>
      </c>
      <c r="L54" t="s">
        <v>1016</v>
      </c>
    </row>
    <row r="55" spans="1:12" x14ac:dyDescent="0.3">
      <c r="A55" t="str">
        <f t="shared" si="0"/>
        <v>SamsungDVG45R6300W/A3</v>
      </c>
      <c r="C55" t="s">
        <v>53</v>
      </c>
      <c r="D55" t="s">
        <v>14</v>
      </c>
      <c r="E55" t="s">
        <v>1017</v>
      </c>
      <c r="F55" s="3">
        <v>829.99</v>
      </c>
      <c r="G55">
        <v>7.5</v>
      </c>
      <c r="H55" s="56">
        <v>38.799999999999997</v>
      </c>
      <c r="I55" s="56">
        <v>27</v>
      </c>
      <c r="J55" s="56">
        <v>31.5</v>
      </c>
      <c r="K55" t="s">
        <v>912</v>
      </c>
      <c r="L55" t="s">
        <v>1018</v>
      </c>
    </row>
    <row r="56" spans="1:12" x14ac:dyDescent="0.3">
      <c r="A56" t="str">
        <f t="shared" si="0"/>
        <v>InsigniaNS-FDRG67WH8A</v>
      </c>
      <c r="C56" t="s">
        <v>53</v>
      </c>
      <c r="D56" t="s">
        <v>97</v>
      </c>
      <c r="E56" t="s">
        <v>1019</v>
      </c>
      <c r="F56" s="3">
        <v>549.99</v>
      </c>
      <c r="G56">
        <v>6.7</v>
      </c>
      <c r="H56" s="56">
        <v>42.9</v>
      </c>
      <c r="I56" s="56">
        <v>27</v>
      </c>
      <c r="J56" s="56">
        <v>30.1</v>
      </c>
      <c r="K56" t="s">
        <v>915</v>
      </c>
      <c r="L56" t="s">
        <v>1020</v>
      </c>
    </row>
    <row r="57" spans="1:12" x14ac:dyDescent="0.3">
      <c r="A57" t="str">
        <f t="shared" si="0"/>
        <v>WhirlpoolWGD4985EW</v>
      </c>
      <c r="C57" t="s">
        <v>53</v>
      </c>
      <c r="D57" t="s">
        <v>15</v>
      </c>
      <c r="E57" t="s">
        <v>1021</v>
      </c>
      <c r="F57" s="3">
        <v>719.99</v>
      </c>
      <c r="G57">
        <v>5.9</v>
      </c>
      <c r="H57" s="56">
        <v>43</v>
      </c>
      <c r="I57" s="56">
        <v>29</v>
      </c>
      <c r="J57" s="56">
        <v>26</v>
      </c>
      <c r="K57" t="s">
        <v>915</v>
      </c>
      <c r="L57" t="s">
        <v>1022</v>
      </c>
    </row>
    <row r="58" spans="1:12" x14ac:dyDescent="0.3">
      <c r="A58" t="str">
        <f t="shared" si="0"/>
        <v>GEGFD45GSSMWW</v>
      </c>
      <c r="C58" t="s">
        <v>53</v>
      </c>
      <c r="D58" t="s">
        <v>92</v>
      </c>
      <c r="E58" t="s">
        <v>1023</v>
      </c>
      <c r="F58" s="3">
        <v>989.99</v>
      </c>
      <c r="G58">
        <v>7.5</v>
      </c>
      <c r="H58" s="56">
        <v>39.4</v>
      </c>
      <c r="I58" s="56">
        <v>27</v>
      </c>
      <c r="J58" s="56">
        <v>33</v>
      </c>
      <c r="K58" t="s">
        <v>912</v>
      </c>
      <c r="L58" t="s">
        <v>1024</v>
      </c>
    </row>
    <row r="59" spans="1:12" x14ac:dyDescent="0.3">
      <c r="A59" t="str">
        <f t="shared" si="0"/>
        <v>LGDLGX7601WE</v>
      </c>
      <c r="C59" t="s">
        <v>53</v>
      </c>
      <c r="D59" t="s">
        <v>95</v>
      </c>
      <c r="E59" t="s">
        <v>1025</v>
      </c>
      <c r="F59" s="3">
        <v>699.99</v>
      </c>
      <c r="G59">
        <v>7.3</v>
      </c>
      <c r="H59" s="56">
        <v>45.5</v>
      </c>
      <c r="I59" s="56">
        <v>27</v>
      </c>
      <c r="J59" s="56">
        <v>29</v>
      </c>
      <c r="K59" t="s">
        <v>912</v>
      </c>
      <c r="L59" t="s">
        <v>1026</v>
      </c>
    </row>
    <row r="60" spans="1:12" x14ac:dyDescent="0.3">
      <c r="A60" t="str">
        <f t="shared" si="0"/>
        <v>SamsungDVG45R6100W/A3</v>
      </c>
      <c r="C60" t="s">
        <v>53</v>
      </c>
      <c r="D60" t="s">
        <v>14</v>
      </c>
      <c r="E60" t="s">
        <v>1027</v>
      </c>
      <c r="F60" s="3">
        <v>799.99</v>
      </c>
      <c r="G60">
        <v>7.5</v>
      </c>
      <c r="H60" s="56">
        <v>38.799999999999997</v>
      </c>
      <c r="I60" s="56">
        <v>27</v>
      </c>
      <c r="J60" s="56">
        <v>31.5</v>
      </c>
      <c r="K60" t="s">
        <v>915</v>
      </c>
      <c r="L60" t="s">
        <v>1028</v>
      </c>
    </row>
    <row r="61" spans="1:12" x14ac:dyDescent="0.3">
      <c r="A61" t="str">
        <f t="shared" si="0"/>
        <v>WhirlpoolWGD8500DW</v>
      </c>
      <c r="C61" t="s">
        <v>53</v>
      </c>
      <c r="D61" t="s">
        <v>15</v>
      </c>
      <c r="E61" t="s">
        <v>1029</v>
      </c>
      <c r="F61" s="3">
        <v>1169.99</v>
      </c>
      <c r="G61">
        <v>8.8000000000000007</v>
      </c>
      <c r="H61" s="56">
        <v>42.25</v>
      </c>
      <c r="I61" s="56">
        <v>29</v>
      </c>
      <c r="J61" s="56">
        <v>32.25</v>
      </c>
      <c r="K61" t="s">
        <v>915</v>
      </c>
      <c r="L61" t="s">
        <v>1030</v>
      </c>
    </row>
    <row r="62" spans="1:12" x14ac:dyDescent="0.3">
      <c r="A62" t="str">
        <f t="shared" si="0"/>
        <v>GEGTD84GCSNWS</v>
      </c>
      <c r="C62" t="s">
        <v>53</v>
      </c>
      <c r="D62" t="s">
        <v>92</v>
      </c>
      <c r="E62" t="s">
        <v>1031</v>
      </c>
      <c r="F62" s="3">
        <v>944.99</v>
      </c>
      <c r="G62">
        <v>7.4</v>
      </c>
      <c r="H62" s="56">
        <v>48</v>
      </c>
      <c r="I62" s="56">
        <v>27</v>
      </c>
      <c r="J62" s="56">
        <v>30.5</v>
      </c>
      <c r="K62" t="s">
        <v>912</v>
      </c>
      <c r="L62" t="s">
        <v>1032</v>
      </c>
    </row>
    <row r="63" spans="1:12" x14ac:dyDescent="0.3">
      <c r="A63" t="str">
        <f t="shared" si="0"/>
        <v>LGDLG7301WE</v>
      </c>
      <c r="C63" t="s">
        <v>53</v>
      </c>
      <c r="D63" t="s">
        <v>95</v>
      </c>
      <c r="E63" t="s">
        <v>1033</v>
      </c>
      <c r="F63" s="3">
        <v>799.99</v>
      </c>
      <c r="G63">
        <v>7.3</v>
      </c>
      <c r="H63" s="56">
        <v>44.3</v>
      </c>
      <c r="I63" s="56">
        <v>27</v>
      </c>
      <c r="J63" s="56">
        <v>28.9</v>
      </c>
      <c r="K63" t="s">
        <v>912</v>
      </c>
      <c r="L63" t="s">
        <v>1034</v>
      </c>
    </row>
    <row r="64" spans="1:12" x14ac:dyDescent="0.3">
      <c r="A64" t="str">
        <f t="shared" si="0"/>
        <v>SamsungDVG54R7200W</v>
      </c>
      <c r="C64" t="s">
        <v>53</v>
      </c>
      <c r="D64" t="s">
        <v>14</v>
      </c>
      <c r="E64" t="s">
        <v>1035</v>
      </c>
      <c r="F64" s="3">
        <v>989.99</v>
      </c>
      <c r="G64">
        <v>7.4</v>
      </c>
      <c r="H64" s="56">
        <v>44.5625</v>
      </c>
      <c r="I64" s="56">
        <v>27</v>
      </c>
      <c r="J64" s="56">
        <v>30.25</v>
      </c>
      <c r="K64" t="s">
        <v>912</v>
      </c>
      <c r="L64" t="s">
        <v>1036</v>
      </c>
    </row>
    <row r="65" spans="1:12" x14ac:dyDescent="0.3">
      <c r="A65" t="str">
        <f t="shared" si="0"/>
        <v>GEGTD72GBSNWS</v>
      </c>
      <c r="C65" t="s">
        <v>53</v>
      </c>
      <c r="D65" t="s">
        <v>92</v>
      </c>
      <c r="E65" t="s">
        <v>1037</v>
      </c>
      <c r="F65" s="3">
        <v>854.99</v>
      </c>
      <c r="G65">
        <v>7.4</v>
      </c>
      <c r="H65" s="56">
        <v>46</v>
      </c>
      <c r="I65" s="56">
        <v>27</v>
      </c>
      <c r="J65" s="56">
        <v>30.5</v>
      </c>
      <c r="K65" t="s">
        <v>912</v>
      </c>
      <c r="L65" t="s">
        <v>1038</v>
      </c>
    </row>
    <row r="66" spans="1:12" x14ac:dyDescent="0.3">
      <c r="A66" t="str">
        <f t="shared" si="0"/>
        <v>GEGTD72GBPNDG</v>
      </c>
      <c r="C66" t="s">
        <v>53</v>
      </c>
      <c r="D66" t="s">
        <v>92</v>
      </c>
      <c r="E66" t="s">
        <v>1039</v>
      </c>
      <c r="F66" s="3">
        <v>944.99</v>
      </c>
      <c r="G66">
        <v>7.4</v>
      </c>
      <c r="H66" s="56">
        <v>46</v>
      </c>
      <c r="I66" s="56">
        <v>27</v>
      </c>
      <c r="J66" s="56">
        <v>30.5</v>
      </c>
      <c r="K66" t="s">
        <v>912</v>
      </c>
      <c r="L66" t="s">
        <v>1040</v>
      </c>
    </row>
    <row r="67" spans="1:12" x14ac:dyDescent="0.3">
      <c r="A67" t="str">
        <f t="shared" si="0"/>
        <v>SamsungDVG45R6100C/A3</v>
      </c>
      <c r="C67" t="s">
        <v>53</v>
      </c>
      <c r="D67" t="s">
        <v>14</v>
      </c>
      <c r="E67" t="s">
        <v>1041</v>
      </c>
      <c r="F67" s="3">
        <v>829.99</v>
      </c>
      <c r="G67">
        <v>7.5</v>
      </c>
      <c r="H67" s="56">
        <v>38.799999999999997</v>
      </c>
      <c r="I67" s="56">
        <v>27</v>
      </c>
      <c r="J67" s="56">
        <v>31.5</v>
      </c>
      <c r="K67" t="s">
        <v>915</v>
      </c>
      <c r="L67" t="s">
        <v>1042</v>
      </c>
    </row>
    <row r="68" spans="1:12" x14ac:dyDescent="0.3">
      <c r="A68" t="str">
        <f t="shared" ref="A68:A131" si="1">CONCATENATE($D68,$E68)</f>
        <v>MaytagMGDB955FC</v>
      </c>
      <c r="C68" t="s">
        <v>53</v>
      </c>
      <c r="D68" t="s">
        <v>96</v>
      </c>
      <c r="E68" t="s">
        <v>1043</v>
      </c>
      <c r="F68" s="3">
        <v>1349.99</v>
      </c>
      <c r="G68">
        <v>9.1999999999999993</v>
      </c>
      <c r="H68" s="56">
        <v>43.4</v>
      </c>
      <c r="I68" s="56">
        <v>29</v>
      </c>
      <c r="J68" s="56">
        <v>33.5</v>
      </c>
      <c r="K68" t="s">
        <v>912</v>
      </c>
      <c r="L68" t="s">
        <v>1044</v>
      </c>
    </row>
    <row r="69" spans="1:12" x14ac:dyDescent="0.3">
      <c r="A69" t="str">
        <f t="shared" si="1"/>
        <v>LGDLGX7601KE</v>
      </c>
      <c r="C69" t="s">
        <v>53</v>
      </c>
      <c r="D69" t="s">
        <v>95</v>
      </c>
      <c r="E69" t="s">
        <v>1045</v>
      </c>
      <c r="F69" s="3">
        <v>999.99</v>
      </c>
      <c r="G69">
        <v>7.3</v>
      </c>
      <c r="H69" s="56">
        <v>45.5</v>
      </c>
      <c r="I69" s="56">
        <v>27</v>
      </c>
      <c r="J69" s="56">
        <v>29</v>
      </c>
      <c r="K69" t="s">
        <v>912</v>
      </c>
      <c r="L69" t="s">
        <v>1046</v>
      </c>
    </row>
    <row r="70" spans="1:12" x14ac:dyDescent="0.3">
      <c r="A70" t="str">
        <f t="shared" si="1"/>
        <v>MaytagMGD5630HW</v>
      </c>
      <c r="C70" t="s">
        <v>49</v>
      </c>
      <c r="D70" t="s">
        <v>96</v>
      </c>
      <c r="E70" t="s">
        <v>1047</v>
      </c>
      <c r="F70" s="3">
        <v>999</v>
      </c>
      <c r="G70">
        <v>7.3</v>
      </c>
      <c r="H70" s="56">
        <v>38</v>
      </c>
      <c r="I70" s="56">
        <v>27</v>
      </c>
      <c r="J70" s="56">
        <v>30.75</v>
      </c>
      <c r="K70" t="s">
        <v>912</v>
      </c>
      <c r="L70" t="s">
        <v>1048</v>
      </c>
    </row>
    <row r="71" spans="1:12" x14ac:dyDescent="0.3">
      <c r="A71" t="str">
        <f t="shared" si="1"/>
        <v>WhirlpoolWGD9620HW</v>
      </c>
      <c r="C71" t="s">
        <v>49</v>
      </c>
      <c r="D71" t="s">
        <v>15</v>
      </c>
      <c r="E71" t="s">
        <v>949</v>
      </c>
      <c r="F71" s="3">
        <v>1499</v>
      </c>
      <c r="G71">
        <v>7.4</v>
      </c>
      <c r="H71" s="56">
        <v>38</v>
      </c>
      <c r="I71" s="56">
        <v>27</v>
      </c>
      <c r="J71" s="56">
        <v>31</v>
      </c>
      <c r="K71" t="s">
        <v>912</v>
      </c>
      <c r="L71" t="s">
        <v>1049</v>
      </c>
    </row>
    <row r="72" spans="1:12" x14ac:dyDescent="0.3">
      <c r="A72" t="str">
        <f t="shared" si="1"/>
        <v>WhirlpoolWGD5620HW</v>
      </c>
      <c r="C72" t="s">
        <v>49</v>
      </c>
      <c r="D72" t="s">
        <v>15</v>
      </c>
      <c r="E72" t="s">
        <v>1050</v>
      </c>
      <c r="F72" s="3">
        <v>999</v>
      </c>
      <c r="G72">
        <v>7.4</v>
      </c>
      <c r="H72" s="56">
        <v>38</v>
      </c>
      <c r="I72" s="56">
        <v>27</v>
      </c>
      <c r="J72" s="56">
        <v>31</v>
      </c>
      <c r="K72" t="s">
        <v>912</v>
      </c>
      <c r="L72" t="s">
        <v>1051</v>
      </c>
    </row>
    <row r="73" spans="1:12" x14ac:dyDescent="0.3">
      <c r="A73" t="str">
        <f t="shared" si="1"/>
        <v>WhirlpoolCGD9150GW</v>
      </c>
      <c r="C73" t="s">
        <v>49</v>
      </c>
      <c r="D73" t="s">
        <v>15</v>
      </c>
      <c r="E73" t="s">
        <v>931</v>
      </c>
      <c r="F73" s="3">
        <v>1213</v>
      </c>
      <c r="G73">
        <v>6.7</v>
      </c>
      <c r="H73">
        <v>45</v>
      </c>
      <c r="I73" s="56">
        <v>27</v>
      </c>
      <c r="J73" s="56">
        <v>29</v>
      </c>
      <c r="K73" t="s">
        <v>915</v>
      </c>
      <c r="L73" t="s">
        <v>1052</v>
      </c>
    </row>
    <row r="74" spans="1:12" x14ac:dyDescent="0.3">
      <c r="A74" t="str">
        <f t="shared" si="1"/>
        <v>GEGTD33GASKWW</v>
      </c>
      <c r="C74" t="s">
        <v>49</v>
      </c>
      <c r="D74" t="s">
        <v>92</v>
      </c>
      <c r="E74" t="s">
        <v>943</v>
      </c>
      <c r="F74" s="3">
        <v>548</v>
      </c>
      <c r="G74">
        <v>7.2</v>
      </c>
      <c r="H74" s="56">
        <v>44</v>
      </c>
      <c r="I74">
        <v>27</v>
      </c>
      <c r="J74">
        <v>29.5</v>
      </c>
      <c r="K74" t="s">
        <v>915</v>
      </c>
      <c r="L74" t="s">
        <v>1053</v>
      </c>
    </row>
    <row r="75" spans="1:12" x14ac:dyDescent="0.3">
      <c r="A75" t="str">
        <f t="shared" si="1"/>
        <v>SamsungDVG54R7600V</v>
      </c>
      <c r="C75" t="s">
        <v>49</v>
      </c>
      <c r="D75" t="s">
        <v>14</v>
      </c>
      <c r="E75" t="s">
        <v>1054</v>
      </c>
      <c r="F75" s="3">
        <v>1299</v>
      </c>
      <c r="G75">
        <v>7.4</v>
      </c>
      <c r="H75" s="56">
        <v>44</v>
      </c>
      <c r="I75">
        <v>27</v>
      </c>
      <c r="J75">
        <v>30.25</v>
      </c>
      <c r="K75" t="s">
        <v>912</v>
      </c>
      <c r="L75" t="s">
        <v>1055</v>
      </c>
    </row>
    <row r="76" spans="1:12" x14ac:dyDescent="0.3">
      <c r="A76" t="str">
        <f t="shared" si="1"/>
        <v>LGDLGX7901BE</v>
      </c>
      <c r="C76" t="s">
        <v>49</v>
      </c>
      <c r="D76" t="s">
        <v>95</v>
      </c>
      <c r="E76" t="s">
        <v>983</v>
      </c>
      <c r="F76" s="3">
        <v>1399</v>
      </c>
      <c r="G76">
        <v>7.3</v>
      </c>
      <c r="H76" s="56">
        <v>44</v>
      </c>
      <c r="I76">
        <v>27</v>
      </c>
      <c r="J76">
        <v>29.5</v>
      </c>
      <c r="K76" t="s">
        <v>912</v>
      </c>
      <c r="L76" t="s">
        <v>1056</v>
      </c>
    </row>
    <row r="77" spans="1:12" x14ac:dyDescent="0.3">
      <c r="A77" t="str">
        <f t="shared" si="1"/>
        <v>LGDLG3461W</v>
      </c>
      <c r="C77" t="s">
        <v>49</v>
      </c>
      <c r="D77" t="s">
        <v>95</v>
      </c>
      <c r="E77" t="s">
        <v>1057</v>
      </c>
      <c r="F77" s="3">
        <v>949</v>
      </c>
      <c r="G77">
        <v>7.4</v>
      </c>
      <c r="H77" s="56">
        <v>38</v>
      </c>
      <c r="I77">
        <v>27</v>
      </c>
      <c r="J77">
        <v>30</v>
      </c>
      <c r="K77" t="s">
        <v>912</v>
      </c>
      <c r="L77" t="s">
        <v>1058</v>
      </c>
    </row>
    <row r="78" spans="1:12" x14ac:dyDescent="0.3">
      <c r="A78" t="str">
        <f t="shared" si="1"/>
        <v>SamsungDVG50R5400V</v>
      </c>
      <c r="C78" t="s">
        <v>49</v>
      </c>
      <c r="D78" t="s">
        <v>14</v>
      </c>
      <c r="E78" t="s">
        <v>1059</v>
      </c>
      <c r="F78" s="3">
        <v>784</v>
      </c>
      <c r="G78">
        <v>7.4</v>
      </c>
      <c r="H78" s="56">
        <v>44.6</v>
      </c>
      <c r="I78">
        <v>27</v>
      </c>
      <c r="J78">
        <v>33.200000000000003</v>
      </c>
      <c r="K78" t="s">
        <v>915</v>
      </c>
      <c r="L78" t="s">
        <v>1060</v>
      </c>
    </row>
    <row r="79" spans="1:12" x14ac:dyDescent="0.3">
      <c r="A79" t="str">
        <f t="shared" si="1"/>
        <v>LGDLG7301WE</v>
      </c>
      <c r="C79" t="s">
        <v>49</v>
      </c>
      <c r="D79" t="s">
        <v>95</v>
      </c>
      <c r="E79" t="s">
        <v>1033</v>
      </c>
      <c r="F79" s="3">
        <v>798</v>
      </c>
      <c r="G79">
        <v>7</v>
      </c>
      <c r="H79" s="56">
        <v>44</v>
      </c>
      <c r="I79">
        <v>27</v>
      </c>
      <c r="J79">
        <v>28.94</v>
      </c>
      <c r="K79" t="s">
        <v>912</v>
      </c>
      <c r="L79" t="s">
        <v>1061</v>
      </c>
    </row>
    <row r="80" spans="1:12" x14ac:dyDescent="0.3">
      <c r="A80" t="str">
        <f t="shared" si="1"/>
        <v>WhirlpoolCGD9160GW</v>
      </c>
      <c r="C80" t="s">
        <v>49</v>
      </c>
      <c r="D80" t="s">
        <v>15</v>
      </c>
      <c r="E80" t="s">
        <v>935</v>
      </c>
      <c r="F80" s="3">
        <v>1123</v>
      </c>
      <c r="G80">
        <v>6.7</v>
      </c>
      <c r="H80" s="56">
        <v>37</v>
      </c>
      <c r="I80">
        <v>27</v>
      </c>
      <c r="J80">
        <v>29</v>
      </c>
      <c r="K80" t="s">
        <v>915</v>
      </c>
      <c r="L80" t="s">
        <v>1062</v>
      </c>
    </row>
    <row r="81" spans="1:12" x14ac:dyDescent="0.3">
      <c r="A81" t="str">
        <f t="shared" si="1"/>
        <v>MaytagMGD6630HC</v>
      </c>
      <c r="C81" t="s">
        <v>49</v>
      </c>
      <c r="D81" t="s">
        <v>96</v>
      </c>
      <c r="E81" t="s">
        <v>1063</v>
      </c>
      <c r="F81" s="3">
        <v>1199</v>
      </c>
      <c r="G81">
        <v>7.3</v>
      </c>
      <c r="H81" s="56">
        <v>38</v>
      </c>
      <c r="I81">
        <v>27</v>
      </c>
      <c r="J81">
        <v>30.75</v>
      </c>
      <c r="K81" t="s">
        <v>912</v>
      </c>
      <c r="L81" t="s">
        <v>1064</v>
      </c>
    </row>
    <row r="82" spans="1:12" x14ac:dyDescent="0.3">
      <c r="A82" t="str">
        <f t="shared" si="1"/>
        <v>LGDLGX9501K</v>
      </c>
      <c r="C82" t="s">
        <v>49</v>
      </c>
      <c r="D82" t="s">
        <v>95</v>
      </c>
      <c r="E82" t="s">
        <v>1065</v>
      </c>
      <c r="F82" s="3">
        <v>2099</v>
      </c>
      <c r="G82">
        <v>9</v>
      </c>
      <c r="H82" s="56">
        <v>40</v>
      </c>
      <c r="I82">
        <v>29</v>
      </c>
      <c r="J82">
        <v>33</v>
      </c>
      <c r="K82" t="s">
        <v>915</v>
      </c>
      <c r="L82" t="s">
        <v>1066</v>
      </c>
    </row>
    <row r="83" spans="1:12" x14ac:dyDescent="0.3">
      <c r="A83" t="str">
        <f t="shared" si="1"/>
        <v>GEGTD42GASJWW</v>
      </c>
      <c r="C83" t="s">
        <v>49</v>
      </c>
      <c r="D83" t="s">
        <v>92</v>
      </c>
      <c r="E83" t="s">
        <v>1007</v>
      </c>
      <c r="F83" s="3">
        <v>718</v>
      </c>
      <c r="G83">
        <v>7.2</v>
      </c>
      <c r="H83" s="56">
        <v>44</v>
      </c>
      <c r="I83">
        <v>27</v>
      </c>
      <c r="J83">
        <v>29.5</v>
      </c>
      <c r="K83" t="s">
        <v>915</v>
      </c>
      <c r="L83" t="s">
        <v>1067</v>
      </c>
    </row>
    <row r="84" spans="1:12" x14ac:dyDescent="0.3">
      <c r="A84" t="str">
        <f t="shared" si="1"/>
        <v>GEGTX33GASKWW</v>
      </c>
      <c r="C84" t="s">
        <v>49</v>
      </c>
      <c r="D84" t="s">
        <v>92</v>
      </c>
      <c r="E84" t="s">
        <v>1015</v>
      </c>
      <c r="F84" s="3">
        <v>699</v>
      </c>
      <c r="G84">
        <v>6.2</v>
      </c>
      <c r="H84" s="56">
        <v>44</v>
      </c>
      <c r="I84">
        <v>27</v>
      </c>
      <c r="J84">
        <v>26</v>
      </c>
      <c r="K84" t="s">
        <v>915</v>
      </c>
      <c r="L84" t="s">
        <v>1068</v>
      </c>
    </row>
    <row r="85" spans="1:12" x14ac:dyDescent="0.3">
      <c r="A85" t="str">
        <f t="shared" si="1"/>
        <v>WhirlpoolCGM2745FQ</v>
      </c>
      <c r="C85" t="s">
        <v>49</v>
      </c>
      <c r="D85" t="s">
        <v>15</v>
      </c>
      <c r="E85" t="s">
        <v>929</v>
      </c>
      <c r="F85" s="3">
        <v>880</v>
      </c>
      <c r="G85">
        <v>7.4</v>
      </c>
      <c r="H85" s="56">
        <v>43</v>
      </c>
      <c r="I85">
        <v>27</v>
      </c>
      <c r="J85">
        <v>29</v>
      </c>
      <c r="K85" t="s">
        <v>915</v>
      </c>
      <c r="L85" t="s">
        <v>1069</v>
      </c>
    </row>
    <row r="86" spans="1:12" x14ac:dyDescent="0.3">
      <c r="A86" t="str">
        <f t="shared" si="1"/>
        <v>MaytagMGDB765FW</v>
      </c>
      <c r="C86" t="s">
        <v>49</v>
      </c>
      <c r="D86" t="s">
        <v>96</v>
      </c>
      <c r="E86" t="s">
        <v>951</v>
      </c>
      <c r="F86" s="3">
        <v>748</v>
      </c>
      <c r="G86">
        <v>7.4</v>
      </c>
      <c r="H86" s="56">
        <v>41</v>
      </c>
      <c r="I86">
        <v>27</v>
      </c>
      <c r="J86">
        <v>30</v>
      </c>
      <c r="K86" t="s">
        <v>915</v>
      </c>
      <c r="L86" t="s">
        <v>1070</v>
      </c>
    </row>
    <row r="87" spans="1:12" x14ac:dyDescent="0.3">
      <c r="A87" t="str">
        <f t="shared" si="1"/>
        <v>GEGTD75GCPLDG</v>
      </c>
      <c r="C87" t="s">
        <v>49</v>
      </c>
      <c r="D87" t="s">
        <v>92</v>
      </c>
      <c r="E87" t="s">
        <v>1071</v>
      </c>
      <c r="F87" s="3">
        <v>1099</v>
      </c>
      <c r="G87">
        <v>7.4</v>
      </c>
      <c r="H87" s="56">
        <v>48</v>
      </c>
      <c r="I87">
        <v>27</v>
      </c>
      <c r="J87">
        <v>30.5</v>
      </c>
      <c r="K87" t="s">
        <v>912</v>
      </c>
      <c r="L87" t="s">
        <v>1072</v>
      </c>
    </row>
    <row r="88" spans="1:12" x14ac:dyDescent="0.3">
      <c r="A88" t="str">
        <f t="shared" si="1"/>
        <v>LGDLGX9001V</v>
      </c>
      <c r="C88" t="s">
        <v>49</v>
      </c>
      <c r="D88" t="s">
        <v>95</v>
      </c>
      <c r="E88" t="s">
        <v>969</v>
      </c>
      <c r="F88" s="3">
        <v>498</v>
      </c>
      <c r="G88">
        <v>9</v>
      </c>
      <c r="H88" s="56">
        <v>40</v>
      </c>
      <c r="I88">
        <v>29</v>
      </c>
      <c r="J88">
        <v>33</v>
      </c>
      <c r="K88" t="s">
        <v>915</v>
      </c>
      <c r="L88" t="s">
        <v>1073</v>
      </c>
    </row>
    <row r="89" spans="1:12" x14ac:dyDescent="0.3">
      <c r="A89" t="str">
        <f t="shared" si="1"/>
        <v>AmanaNGD4655EW</v>
      </c>
      <c r="C89" t="s">
        <v>49</v>
      </c>
      <c r="D89" t="s">
        <v>93</v>
      </c>
      <c r="E89" t="s">
        <v>957</v>
      </c>
      <c r="F89" s="3">
        <v>498</v>
      </c>
      <c r="G89">
        <v>6.5</v>
      </c>
      <c r="H89" s="56">
        <v>43</v>
      </c>
      <c r="I89">
        <v>29</v>
      </c>
      <c r="J89">
        <v>27</v>
      </c>
      <c r="K89" t="s">
        <v>915</v>
      </c>
      <c r="L89" t="s">
        <v>1074</v>
      </c>
    </row>
    <row r="90" spans="1:12" x14ac:dyDescent="0.3">
      <c r="A90" t="str">
        <f t="shared" si="1"/>
        <v>GEGTD84GCPNDG</v>
      </c>
      <c r="C90" t="s">
        <v>49</v>
      </c>
      <c r="D90" t="s">
        <v>92</v>
      </c>
      <c r="E90" t="s">
        <v>1075</v>
      </c>
      <c r="F90" s="3">
        <v>1034</v>
      </c>
      <c r="G90">
        <v>7.4</v>
      </c>
      <c r="H90" s="56">
        <v>48</v>
      </c>
      <c r="I90">
        <v>27</v>
      </c>
      <c r="J90">
        <v>30.5</v>
      </c>
      <c r="K90" t="s">
        <v>912</v>
      </c>
      <c r="L90" t="s">
        <v>1076</v>
      </c>
    </row>
    <row r="91" spans="1:12" x14ac:dyDescent="0.3">
      <c r="A91" t="str">
        <f t="shared" si="1"/>
        <v>SamsungDVG52M8650V</v>
      </c>
      <c r="C91" t="s">
        <v>49</v>
      </c>
      <c r="D91" t="s">
        <v>14</v>
      </c>
      <c r="E91" t="s">
        <v>963</v>
      </c>
      <c r="F91" s="3">
        <v>1199</v>
      </c>
      <c r="G91">
        <v>7.4</v>
      </c>
      <c r="H91" s="56">
        <v>42.4</v>
      </c>
      <c r="I91">
        <v>27</v>
      </c>
      <c r="J91">
        <v>30.2</v>
      </c>
      <c r="K91" t="s">
        <v>912</v>
      </c>
      <c r="L91" t="s">
        <v>1077</v>
      </c>
    </row>
    <row r="92" spans="1:12" x14ac:dyDescent="0.3">
      <c r="A92" t="str">
        <f t="shared" si="1"/>
        <v>GEGFD43GSSMWW</v>
      </c>
      <c r="C92" t="s">
        <v>49</v>
      </c>
      <c r="D92" t="s">
        <v>92</v>
      </c>
      <c r="E92" t="s">
        <v>987</v>
      </c>
      <c r="F92" s="3">
        <v>999</v>
      </c>
      <c r="G92">
        <v>7.5</v>
      </c>
      <c r="H92" s="56">
        <v>39</v>
      </c>
      <c r="I92">
        <v>27</v>
      </c>
      <c r="J92">
        <v>33</v>
      </c>
      <c r="K92" t="s">
        <v>915</v>
      </c>
      <c r="L92" t="s">
        <v>1078</v>
      </c>
    </row>
    <row r="93" spans="1:12" x14ac:dyDescent="0.3">
      <c r="A93" t="str">
        <f t="shared" si="1"/>
        <v>MaytagMGDC465HW</v>
      </c>
      <c r="C93" t="s">
        <v>49</v>
      </c>
      <c r="D93" t="s">
        <v>96</v>
      </c>
      <c r="E93" t="s">
        <v>991</v>
      </c>
      <c r="F93" s="3">
        <v>799</v>
      </c>
      <c r="G93">
        <v>7</v>
      </c>
      <c r="H93" s="56">
        <v>40</v>
      </c>
      <c r="I93">
        <v>29</v>
      </c>
      <c r="J93">
        <v>28.25</v>
      </c>
      <c r="K93" t="s">
        <v>915</v>
      </c>
      <c r="L93" t="s">
        <v>1079</v>
      </c>
    </row>
    <row r="94" spans="1:12" x14ac:dyDescent="0.3">
      <c r="A94" t="str">
        <f t="shared" si="1"/>
        <v>GEGFD49GRPKRR</v>
      </c>
      <c r="C94" t="s">
        <v>49</v>
      </c>
      <c r="D94" t="s">
        <v>92</v>
      </c>
      <c r="E94" t="s">
        <v>1080</v>
      </c>
      <c r="F94" s="3">
        <v>1499</v>
      </c>
      <c r="G94">
        <v>8.3000000000000007</v>
      </c>
      <c r="H94" s="56">
        <v>47</v>
      </c>
      <c r="I94">
        <v>28</v>
      </c>
      <c r="J94">
        <v>34</v>
      </c>
      <c r="K94" t="s">
        <v>912</v>
      </c>
      <c r="L94" t="s">
        <v>1081</v>
      </c>
    </row>
    <row r="95" spans="1:12" x14ac:dyDescent="0.3">
      <c r="A95" t="str">
        <f t="shared" si="1"/>
        <v>LGDLG3501W</v>
      </c>
      <c r="C95" t="s">
        <v>49</v>
      </c>
      <c r="D95" t="s">
        <v>95</v>
      </c>
      <c r="E95" t="s">
        <v>999</v>
      </c>
      <c r="F95" s="3">
        <v>999</v>
      </c>
      <c r="G95">
        <v>7.4</v>
      </c>
      <c r="H95" s="56">
        <v>38</v>
      </c>
      <c r="I95">
        <v>27</v>
      </c>
      <c r="J95">
        <v>30</v>
      </c>
      <c r="K95" t="s">
        <v>912</v>
      </c>
      <c r="L95" t="s">
        <v>1082</v>
      </c>
    </row>
    <row r="96" spans="1:12" x14ac:dyDescent="0.3">
      <c r="A96" t="str">
        <f t="shared" si="1"/>
        <v>SamsungDVG54M8750V</v>
      </c>
      <c r="C96" t="s">
        <v>49</v>
      </c>
      <c r="D96" t="s">
        <v>14</v>
      </c>
      <c r="E96" t="s">
        <v>917</v>
      </c>
      <c r="F96" s="3">
        <v>1399</v>
      </c>
      <c r="G96">
        <v>7.4</v>
      </c>
      <c r="H96" s="56">
        <v>42.4</v>
      </c>
      <c r="I96">
        <v>27</v>
      </c>
      <c r="J96">
        <v>30.2</v>
      </c>
      <c r="K96" t="s">
        <v>912</v>
      </c>
      <c r="L96" t="s">
        <v>1083</v>
      </c>
    </row>
    <row r="97" spans="1:12" x14ac:dyDescent="0.3">
      <c r="A97" t="str">
        <f t="shared" si="1"/>
        <v>GEGTD72GBPNDG</v>
      </c>
      <c r="C97" t="s">
        <v>49</v>
      </c>
      <c r="D97" t="s">
        <v>92</v>
      </c>
      <c r="E97" t="s">
        <v>1039</v>
      </c>
      <c r="F97" s="3">
        <v>779</v>
      </c>
      <c r="G97">
        <v>7.4</v>
      </c>
      <c r="H97" s="56">
        <v>46</v>
      </c>
      <c r="I97">
        <v>27</v>
      </c>
      <c r="J97">
        <v>30.5</v>
      </c>
      <c r="K97" t="s">
        <v>912</v>
      </c>
      <c r="L97" t="s">
        <v>1084</v>
      </c>
    </row>
    <row r="98" spans="1:12" x14ac:dyDescent="0.3">
      <c r="A98" t="str">
        <f t="shared" si="1"/>
        <v>ElectroluxEFMG627UTT</v>
      </c>
      <c r="C98" t="s">
        <v>49</v>
      </c>
      <c r="D98" t="s">
        <v>94</v>
      </c>
      <c r="E98" t="s">
        <v>1085</v>
      </c>
      <c r="F98" s="3">
        <v>1098</v>
      </c>
      <c r="G98">
        <v>8</v>
      </c>
      <c r="H98" s="56">
        <v>38</v>
      </c>
      <c r="I98">
        <v>27</v>
      </c>
      <c r="J98">
        <v>31.5</v>
      </c>
      <c r="K98" t="s">
        <v>912</v>
      </c>
      <c r="L98" t="s">
        <v>1086</v>
      </c>
    </row>
    <row r="99" spans="1:12" x14ac:dyDescent="0.3">
      <c r="A99" t="str">
        <f t="shared" si="1"/>
        <v>GEGTD45GASJWS</v>
      </c>
      <c r="C99" t="s">
        <v>49</v>
      </c>
      <c r="D99" t="s">
        <v>92</v>
      </c>
      <c r="E99" t="s">
        <v>1087</v>
      </c>
      <c r="F99" s="3">
        <v>698</v>
      </c>
      <c r="G99">
        <v>7.2</v>
      </c>
      <c r="H99" s="56">
        <v>44</v>
      </c>
      <c r="I99">
        <v>27</v>
      </c>
      <c r="J99">
        <v>29.5</v>
      </c>
      <c r="K99" t="s">
        <v>915</v>
      </c>
      <c r="L99" t="s">
        <v>1088</v>
      </c>
    </row>
    <row r="100" spans="1:12" x14ac:dyDescent="0.3">
      <c r="A100" t="str">
        <f t="shared" si="1"/>
        <v>SamsungDV45K6500GW</v>
      </c>
      <c r="C100" t="s">
        <v>49</v>
      </c>
      <c r="D100" t="s">
        <v>14</v>
      </c>
      <c r="E100" t="s">
        <v>1005</v>
      </c>
      <c r="F100" s="3">
        <v>1078</v>
      </c>
      <c r="G100">
        <v>7.5</v>
      </c>
      <c r="H100" s="56">
        <v>38</v>
      </c>
      <c r="I100">
        <v>27</v>
      </c>
      <c r="J100">
        <v>32</v>
      </c>
      <c r="K100" t="s">
        <v>912</v>
      </c>
      <c r="L100" t="s">
        <v>1089</v>
      </c>
    </row>
    <row r="101" spans="1:12" x14ac:dyDescent="0.3">
      <c r="A101" t="str">
        <f t="shared" si="1"/>
        <v>SamsungDVG45R6300V</v>
      </c>
      <c r="C101" t="s">
        <v>49</v>
      </c>
      <c r="D101" t="s">
        <v>14</v>
      </c>
      <c r="E101" t="s">
        <v>1090</v>
      </c>
      <c r="F101" s="3">
        <v>878</v>
      </c>
      <c r="G101">
        <v>7.5</v>
      </c>
      <c r="H101">
        <v>38</v>
      </c>
      <c r="I101">
        <v>27</v>
      </c>
      <c r="J101">
        <v>31.5</v>
      </c>
      <c r="K101" t="s">
        <v>912</v>
      </c>
      <c r="L101" t="s">
        <v>1091</v>
      </c>
    </row>
    <row r="102" spans="1:12" x14ac:dyDescent="0.3">
      <c r="A102" t="str">
        <f t="shared" si="1"/>
        <v>WhirlpoolCSP2971HQ</v>
      </c>
      <c r="C102" t="s">
        <v>49</v>
      </c>
      <c r="D102" t="s">
        <v>15</v>
      </c>
      <c r="E102" t="s">
        <v>1092</v>
      </c>
      <c r="F102" s="3">
        <v>1899</v>
      </c>
      <c r="G102">
        <v>7.4</v>
      </c>
      <c r="H102">
        <v>74</v>
      </c>
      <c r="I102">
        <v>27</v>
      </c>
      <c r="J102">
        <v>29</v>
      </c>
      <c r="K102" t="s">
        <v>915</v>
      </c>
      <c r="L102" t="s">
        <v>1093</v>
      </c>
    </row>
    <row r="103" spans="1:12" x14ac:dyDescent="0.3">
      <c r="A103" t="str">
        <f t="shared" si="1"/>
        <v>LGDLG7101W</v>
      </c>
      <c r="C103" t="s">
        <v>49</v>
      </c>
      <c r="D103" t="s">
        <v>95</v>
      </c>
      <c r="E103" t="s">
        <v>1009</v>
      </c>
      <c r="F103" s="3">
        <v>899</v>
      </c>
      <c r="G103">
        <v>7.3</v>
      </c>
      <c r="H103">
        <v>44</v>
      </c>
      <c r="I103">
        <v>27</v>
      </c>
      <c r="J103">
        <v>28.94</v>
      </c>
      <c r="K103" t="s">
        <v>912</v>
      </c>
      <c r="L103" t="s">
        <v>1094</v>
      </c>
    </row>
    <row r="104" spans="1:12" x14ac:dyDescent="0.3">
      <c r="A104" t="str">
        <f t="shared" si="1"/>
        <v>SamsungDVG50R8500V</v>
      </c>
      <c r="C104" t="s">
        <v>49</v>
      </c>
      <c r="D104" t="s">
        <v>14</v>
      </c>
      <c r="E104" t="s">
        <v>1095</v>
      </c>
      <c r="F104" s="3">
        <v>1258</v>
      </c>
      <c r="G104">
        <v>7.5</v>
      </c>
      <c r="H104">
        <v>38</v>
      </c>
      <c r="I104">
        <v>27</v>
      </c>
      <c r="J104">
        <v>31.75</v>
      </c>
      <c r="K104" t="s">
        <v>912</v>
      </c>
      <c r="L104" t="s">
        <v>1096</v>
      </c>
    </row>
    <row r="105" spans="1:12" x14ac:dyDescent="0.3">
      <c r="A105" t="str">
        <f t="shared" si="1"/>
        <v>GEGFD45GSSMWW</v>
      </c>
      <c r="C105" t="s">
        <v>49</v>
      </c>
      <c r="D105" t="s">
        <v>92</v>
      </c>
      <c r="E105" t="s">
        <v>1023</v>
      </c>
      <c r="F105" s="3">
        <v>988</v>
      </c>
      <c r="G105">
        <v>7.5</v>
      </c>
      <c r="H105">
        <v>39</v>
      </c>
      <c r="I105">
        <v>27</v>
      </c>
      <c r="J105">
        <v>33</v>
      </c>
      <c r="K105" t="s">
        <v>912</v>
      </c>
      <c r="L105" t="s">
        <v>1097</v>
      </c>
    </row>
    <row r="106" spans="1:12" x14ac:dyDescent="0.3">
      <c r="A106" t="str">
        <f t="shared" si="1"/>
        <v>ElectroluxEFDG317TIW</v>
      </c>
      <c r="C106" t="s">
        <v>49</v>
      </c>
      <c r="D106" t="s">
        <v>94</v>
      </c>
      <c r="E106" t="s">
        <v>1098</v>
      </c>
      <c r="F106" s="3">
        <v>728</v>
      </c>
      <c r="G106">
        <v>8</v>
      </c>
      <c r="H106">
        <v>38</v>
      </c>
      <c r="I106">
        <v>27</v>
      </c>
      <c r="J106">
        <v>31.5</v>
      </c>
      <c r="K106" t="s">
        <v>912</v>
      </c>
      <c r="L106" t="s">
        <v>1099</v>
      </c>
    </row>
    <row r="107" spans="1:12" x14ac:dyDescent="0.3">
      <c r="A107" t="str">
        <f t="shared" si="1"/>
        <v>SamsungDVG60M9900V</v>
      </c>
      <c r="C107" t="s">
        <v>49</v>
      </c>
      <c r="D107" t="s">
        <v>14</v>
      </c>
      <c r="E107" t="s">
        <v>923</v>
      </c>
      <c r="F107" s="3">
        <v>1888</v>
      </c>
      <c r="G107">
        <v>7.5</v>
      </c>
      <c r="H107">
        <v>46.9</v>
      </c>
      <c r="I107">
        <v>27</v>
      </c>
      <c r="J107">
        <v>32.5</v>
      </c>
      <c r="K107" t="s">
        <v>912</v>
      </c>
      <c r="L107" t="s">
        <v>1100</v>
      </c>
    </row>
    <row r="108" spans="1:12" x14ac:dyDescent="0.3">
      <c r="A108" t="str">
        <f t="shared" si="1"/>
        <v>LGDLGX7801WE</v>
      </c>
      <c r="C108" t="s">
        <v>49</v>
      </c>
      <c r="D108" t="s">
        <v>95</v>
      </c>
      <c r="E108" t="s">
        <v>981</v>
      </c>
      <c r="F108" s="3">
        <v>1199</v>
      </c>
      <c r="G108">
        <v>7.3</v>
      </c>
      <c r="H108">
        <v>44</v>
      </c>
      <c r="I108">
        <v>27</v>
      </c>
      <c r="J108">
        <v>29.5</v>
      </c>
      <c r="K108" t="s">
        <v>912</v>
      </c>
      <c r="L108" t="s">
        <v>1101</v>
      </c>
    </row>
    <row r="109" spans="1:12" x14ac:dyDescent="0.3">
      <c r="A109" t="str">
        <f t="shared" si="1"/>
        <v>SamsungDV40J3000GW</v>
      </c>
      <c r="C109" t="s">
        <v>49</v>
      </c>
      <c r="D109" t="s">
        <v>14</v>
      </c>
      <c r="E109" t="s">
        <v>921</v>
      </c>
      <c r="F109" s="3">
        <v>749</v>
      </c>
      <c r="G109">
        <v>7.2</v>
      </c>
      <c r="H109">
        <v>44</v>
      </c>
      <c r="I109">
        <v>27</v>
      </c>
      <c r="J109">
        <v>29.9</v>
      </c>
      <c r="K109" t="s">
        <v>915</v>
      </c>
      <c r="L109" t="s">
        <v>1102</v>
      </c>
    </row>
    <row r="110" spans="1:12" x14ac:dyDescent="0.3">
      <c r="A110" t="str">
        <f t="shared" si="1"/>
        <v>FrigidaireFFRG4120SW</v>
      </c>
      <c r="C110" t="s">
        <v>49</v>
      </c>
      <c r="D110" t="s">
        <v>99</v>
      </c>
      <c r="E110" t="s">
        <v>1103</v>
      </c>
      <c r="F110" s="3">
        <v>648</v>
      </c>
      <c r="G110">
        <v>6.7</v>
      </c>
      <c r="H110">
        <v>42</v>
      </c>
      <c r="I110">
        <v>27</v>
      </c>
      <c r="J110">
        <v>30</v>
      </c>
      <c r="K110" t="s">
        <v>915</v>
      </c>
      <c r="L110" t="s">
        <v>1104</v>
      </c>
    </row>
    <row r="111" spans="1:12" x14ac:dyDescent="0.3">
      <c r="A111" t="str">
        <f t="shared" si="1"/>
        <v>WhirlpoolWGD4950HW</v>
      </c>
      <c r="C111" t="s">
        <v>49</v>
      </c>
      <c r="D111" t="s">
        <v>15</v>
      </c>
      <c r="E111" t="s">
        <v>1105</v>
      </c>
      <c r="F111" s="3">
        <v>749</v>
      </c>
      <c r="G111">
        <v>7</v>
      </c>
      <c r="H111">
        <v>40</v>
      </c>
      <c r="I111">
        <v>29</v>
      </c>
      <c r="J111">
        <v>28.25</v>
      </c>
      <c r="K111" t="s">
        <v>915</v>
      </c>
      <c r="L111" t="s">
        <v>1106</v>
      </c>
    </row>
    <row r="112" spans="1:12" x14ac:dyDescent="0.3">
      <c r="A112" t="str">
        <f t="shared" si="1"/>
        <v>GEGTX42GASJWW</v>
      </c>
      <c r="C112" t="s">
        <v>49</v>
      </c>
      <c r="D112" t="s">
        <v>92</v>
      </c>
      <c r="E112" t="s">
        <v>1107</v>
      </c>
      <c r="F112" s="3">
        <v>799</v>
      </c>
      <c r="G112">
        <v>6.2</v>
      </c>
      <c r="H112">
        <v>44</v>
      </c>
      <c r="I112">
        <v>27</v>
      </c>
      <c r="J112">
        <v>26</v>
      </c>
      <c r="K112" t="s">
        <v>915</v>
      </c>
      <c r="L112" t="s">
        <v>1108</v>
      </c>
    </row>
    <row r="113" spans="1:12" x14ac:dyDescent="0.3">
      <c r="A113" t="str">
        <f t="shared" si="1"/>
        <v>WhirlpoolCGM2795JQ</v>
      </c>
      <c r="C113" t="s">
        <v>49</v>
      </c>
      <c r="D113" t="s">
        <v>15</v>
      </c>
      <c r="E113" t="s">
        <v>1109</v>
      </c>
      <c r="F113" s="3">
        <v>829</v>
      </c>
      <c r="G113">
        <v>7.4</v>
      </c>
      <c r="H113">
        <v>44</v>
      </c>
      <c r="I113">
        <v>27</v>
      </c>
      <c r="J113">
        <v>29</v>
      </c>
      <c r="K113" t="s">
        <v>915</v>
      </c>
      <c r="L113" t="s">
        <v>1110</v>
      </c>
    </row>
    <row r="114" spans="1:12" x14ac:dyDescent="0.3">
      <c r="A114" t="str">
        <f t="shared" si="1"/>
        <v>LGDLG7061VE</v>
      </c>
      <c r="C114" t="s">
        <v>49</v>
      </c>
      <c r="D114" t="s">
        <v>95</v>
      </c>
      <c r="E114" t="s">
        <v>1111</v>
      </c>
      <c r="F114" s="3">
        <v>899</v>
      </c>
      <c r="G114">
        <v>7.3</v>
      </c>
      <c r="H114">
        <v>44</v>
      </c>
      <c r="I114">
        <v>27</v>
      </c>
      <c r="J114">
        <v>28.94</v>
      </c>
      <c r="K114" t="s">
        <v>912</v>
      </c>
      <c r="L114" t="s">
        <v>1112</v>
      </c>
    </row>
    <row r="115" spans="1:12" x14ac:dyDescent="0.3">
      <c r="A115" t="str">
        <f t="shared" si="1"/>
        <v>WhirlpoolWGD6620HW</v>
      </c>
      <c r="C115" t="s">
        <v>49</v>
      </c>
      <c r="D115" t="s">
        <v>15</v>
      </c>
      <c r="E115" t="s">
        <v>1113</v>
      </c>
      <c r="F115" s="3">
        <v>1099</v>
      </c>
      <c r="G115">
        <v>7.4</v>
      </c>
      <c r="H115">
        <v>38</v>
      </c>
      <c r="I115">
        <v>27</v>
      </c>
      <c r="J115">
        <v>31</v>
      </c>
      <c r="K115" t="s">
        <v>912</v>
      </c>
      <c r="L115" t="s">
        <v>1114</v>
      </c>
    </row>
    <row r="116" spans="1:12" x14ac:dyDescent="0.3">
      <c r="A116" t="str">
        <f t="shared" si="1"/>
        <v>WhirlpoolWGD8620HW</v>
      </c>
      <c r="C116" t="s">
        <v>49</v>
      </c>
      <c r="D116" t="s">
        <v>15</v>
      </c>
      <c r="E116" t="s">
        <v>1115</v>
      </c>
      <c r="F116" s="3">
        <v>1299</v>
      </c>
      <c r="G116">
        <v>7.4</v>
      </c>
      <c r="H116">
        <v>38</v>
      </c>
      <c r="I116">
        <v>27</v>
      </c>
      <c r="J116">
        <v>31</v>
      </c>
      <c r="K116" t="s">
        <v>912</v>
      </c>
      <c r="L116" t="s">
        <v>1116</v>
      </c>
    </row>
    <row r="117" spans="1:12" x14ac:dyDescent="0.3">
      <c r="A117" t="str">
        <f t="shared" si="1"/>
        <v>WhirlpoolWGD49STBW</v>
      </c>
      <c r="C117" t="s">
        <v>49</v>
      </c>
      <c r="D117" t="s">
        <v>15</v>
      </c>
      <c r="E117" t="s">
        <v>1117</v>
      </c>
      <c r="F117" s="3">
        <v>899</v>
      </c>
      <c r="G117">
        <v>7</v>
      </c>
      <c r="H117">
        <v>43</v>
      </c>
      <c r="I117">
        <v>29</v>
      </c>
      <c r="J117">
        <v>27</v>
      </c>
      <c r="K117" t="s">
        <v>915</v>
      </c>
      <c r="L117" t="s">
        <v>1118</v>
      </c>
    </row>
    <row r="118" spans="1:12" x14ac:dyDescent="0.3">
      <c r="A118" t="str">
        <f t="shared" si="1"/>
        <v>AmanaNGD5800HW</v>
      </c>
      <c r="C118" t="s">
        <v>49</v>
      </c>
      <c r="D118" t="s">
        <v>93</v>
      </c>
      <c r="E118" t="s">
        <v>919</v>
      </c>
      <c r="F118" s="3">
        <v>808</v>
      </c>
      <c r="G118">
        <v>7.4</v>
      </c>
      <c r="H118">
        <v>38</v>
      </c>
      <c r="I118">
        <v>27</v>
      </c>
      <c r="J118">
        <v>31</v>
      </c>
      <c r="K118" t="s">
        <v>912</v>
      </c>
      <c r="L118" t="s">
        <v>1119</v>
      </c>
    </row>
    <row r="119" spans="1:12" x14ac:dyDescent="0.3">
      <c r="A119" t="str">
        <f t="shared" si="1"/>
        <v>SamsungDV42H5000GW</v>
      </c>
      <c r="C119" t="s">
        <v>49</v>
      </c>
      <c r="D119" t="s">
        <v>14</v>
      </c>
      <c r="E119" t="s">
        <v>985</v>
      </c>
      <c r="F119" s="3">
        <v>899</v>
      </c>
      <c r="G119">
        <v>7.5</v>
      </c>
      <c r="H119">
        <v>38</v>
      </c>
      <c r="I119">
        <v>27</v>
      </c>
      <c r="J119">
        <v>32.4</v>
      </c>
      <c r="K119" t="s">
        <v>915</v>
      </c>
      <c r="L119" t="s">
        <v>1120</v>
      </c>
    </row>
    <row r="120" spans="1:12" x14ac:dyDescent="0.3">
      <c r="A120" t="str">
        <f t="shared" si="1"/>
        <v>WhirlpoolWGD7500GC</v>
      </c>
      <c r="C120" t="s">
        <v>49</v>
      </c>
      <c r="D120" t="s">
        <v>15</v>
      </c>
      <c r="E120" t="s">
        <v>1003</v>
      </c>
      <c r="F120" s="3">
        <v>1099</v>
      </c>
      <c r="G120">
        <v>7.4</v>
      </c>
      <c r="H120">
        <v>39</v>
      </c>
      <c r="I120">
        <v>27</v>
      </c>
      <c r="J120">
        <v>30</v>
      </c>
      <c r="K120" t="s">
        <v>915</v>
      </c>
      <c r="L120" t="s">
        <v>1121</v>
      </c>
    </row>
    <row r="121" spans="1:12" x14ac:dyDescent="0.3">
      <c r="A121" t="str">
        <f t="shared" si="1"/>
        <v>SamsungDVG55M9600V</v>
      </c>
      <c r="C121" t="s">
        <v>49</v>
      </c>
      <c r="D121" t="s">
        <v>14</v>
      </c>
      <c r="E121" t="s">
        <v>925</v>
      </c>
      <c r="F121" s="3">
        <v>1618</v>
      </c>
      <c r="G121">
        <v>7.5</v>
      </c>
      <c r="H121">
        <v>46.9</v>
      </c>
      <c r="I121">
        <v>27</v>
      </c>
      <c r="J121">
        <v>32.5</v>
      </c>
      <c r="K121" t="s">
        <v>912</v>
      </c>
      <c r="L121" t="s">
        <v>1122</v>
      </c>
    </row>
    <row r="122" spans="1:12" x14ac:dyDescent="0.3">
      <c r="A122" t="str">
        <f t="shared" si="1"/>
        <v>SamsungDVG54R7200W</v>
      </c>
      <c r="C122" t="s">
        <v>49</v>
      </c>
      <c r="D122" t="s">
        <v>14</v>
      </c>
      <c r="E122" t="s">
        <v>1035</v>
      </c>
      <c r="F122" s="3">
        <v>1099</v>
      </c>
      <c r="G122">
        <v>7.4</v>
      </c>
      <c r="H122">
        <v>44</v>
      </c>
      <c r="I122">
        <v>27</v>
      </c>
      <c r="J122">
        <v>30.25</v>
      </c>
      <c r="K122" t="s">
        <v>912</v>
      </c>
      <c r="L122" t="s">
        <v>1123</v>
      </c>
    </row>
    <row r="123" spans="1:12" x14ac:dyDescent="0.3">
      <c r="A123" t="str">
        <f t="shared" si="1"/>
        <v>WhirlpoolWGD4985EW</v>
      </c>
      <c r="C123" t="s">
        <v>49</v>
      </c>
      <c r="D123" t="s">
        <v>15</v>
      </c>
      <c r="E123" t="s">
        <v>1021</v>
      </c>
      <c r="F123" s="3">
        <v>718</v>
      </c>
      <c r="G123">
        <v>5.9</v>
      </c>
      <c r="H123">
        <v>43</v>
      </c>
      <c r="I123">
        <v>29</v>
      </c>
      <c r="J123">
        <v>26.5</v>
      </c>
      <c r="K123" t="s">
        <v>915</v>
      </c>
      <c r="L123" t="s">
        <v>1124</v>
      </c>
    </row>
    <row r="124" spans="1:12" x14ac:dyDescent="0.3">
      <c r="A124" t="str">
        <f t="shared" si="1"/>
        <v>SamsungDVG50R5200W</v>
      </c>
      <c r="C124" t="s">
        <v>49</v>
      </c>
      <c r="D124" t="s">
        <v>14</v>
      </c>
      <c r="E124" t="s">
        <v>1125</v>
      </c>
      <c r="F124" s="3">
        <v>728</v>
      </c>
      <c r="G124">
        <v>7.4</v>
      </c>
      <c r="H124">
        <v>44</v>
      </c>
      <c r="I124">
        <v>27</v>
      </c>
      <c r="J124">
        <v>30.25</v>
      </c>
      <c r="K124" t="s">
        <v>915</v>
      </c>
      <c r="L124" t="s">
        <v>1126</v>
      </c>
    </row>
    <row r="125" spans="1:12" x14ac:dyDescent="0.3">
      <c r="A125" t="str">
        <f t="shared" si="1"/>
        <v>GEGTD65GBPLDG</v>
      </c>
      <c r="C125" t="s">
        <v>49</v>
      </c>
      <c r="D125" t="s">
        <v>92</v>
      </c>
      <c r="E125" t="s">
        <v>1127</v>
      </c>
      <c r="F125" s="3">
        <v>999</v>
      </c>
      <c r="G125">
        <v>7.4</v>
      </c>
      <c r="H125">
        <v>46</v>
      </c>
      <c r="I125">
        <v>27</v>
      </c>
      <c r="J125">
        <v>30.5</v>
      </c>
      <c r="K125" t="s">
        <v>912</v>
      </c>
      <c r="L125" t="s">
        <v>1128</v>
      </c>
    </row>
    <row r="126" spans="1:12" x14ac:dyDescent="0.3">
      <c r="A126" t="str">
        <f t="shared" si="1"/>
        <v>SamsungDVG45M5500W</v>
      </c>
      <c r="C126" t="s">
        <v>49</v>
      </c>
      <c r="D126" t="s">
        <v>14</v>
      </c>
      <c r="E126" t="s">
        <v>1129</v>
      </c>
      <c r="F126" s="3">
        <v>1099</v>
      </c>
      <c r="G126">
        <v>7.5</v>
      </c>
      <c r="H126">
        <v>38.700000000000003</v>
      </c>
      <c r="I126">
        <v>27</v>
      </c>
      <c r="J126">
        <v>32.4</v>
      </c>
      <c r="K126" t="s">
        <v>912</v>
      </c>
      <c r="L126" t="s">
        <v>1130</v>
      </c>
    </row>
    <row r="127" spans="1:12" x14ac:dyDescent="0.3">
      <c r="A127" t="str">
        <f t="shared" si="1"/>
        <v>LGDLGX3901B</v>
      </c>
      <c r="C127" t="s">
        <v>49</v>
      </c>
      <c r="D127" t="s">
        <v>95</v>
      </c>
      <c r="E127" t="s">
        <v>993</v>
      </c>
      <c r="F127" s="3">
        <v>1299</v>
      </c>
      <c r="G127">
        <v>7.4</v>
      </c>
      <c r="H127">
        <v>38</v>
      </c>
      <c r="I127">
        <v>27</v>
      </c>
      <c r="J127">
        <v>30</v>
      </c>
      <c r="K127" t="s">
        <v>912</v>
      </c>
      <c r="L127" t="s">
        <v>1131</v>
      </c>
    </row>
    <row r="128" spans="1:12" x14ac:dyDescent="0.3">
      <c r="A128" t="str">
        <f t="shared" si="1"/>
        <v>WhirlpoolWGD4850HW</v>
      </c>
      <c r="C128" t="s">
        <v>49</v>
      </c>
      <c r="D128" t="s">
        <v>15</v>
      </c>
      <c r="E128" t="s">
        <v>1132</v>
      </c>
      <c r="F128" s="3">
        <v>699</v>
      </c>
      <c r="G128">
        <v>7</v>
      </c>
      <c r="H128">
        <v>43</v>
      </c>
      <c r="I128">
        <v>29</v>
      </c>
      <c r="J128">
        <v>28.25</v>
      </c>
      <c r="K128" t="s">
        <v>915</v>
      </c>
      <c r="L128" t="s">
        <v>1133</v>
      </c>
    </row>
    <row r="129" spans="1:12" x14ac:dyDescent="0.3">
      <c r="A129" t="str">
        <f t="shared" si="1"/>
        <v>SamsungDVG52M7750V</v>
      </c>
      <c r="C129" t="s">
        <v>49</v>
      </c>
      <c r="D129" t="s">
        <v>14</v>
      </c>
      <c r="E129" t="s">
        <v>959</v>
      </c>
      <c r="F129" s="3">
        <v>1199</v>
      </c>
      <c r="G129">
        <v>7.4</v>
      </c>
      <c r="H129">
        <v>46</v>
      </c>
      <c r="I129">
        <v>27</v>
      </c>
      <c r="J129">
        <v>30</v>
      </c>
      <c r="K129" t="s">
        <v>912</v>
      </c>
      <c r="L129" t="s">
        <v>1134</v>
      </c>
    </row>
    <row r="130" spans="1:12" x14ac:dyDescent="0.3">
      <c r="A130" t="str">
        <f t="shared" si="1"/>
        <v>ElectroluxEFMG527UTT</v>
      </c>
      <c r="C130" t="s">
        <v>49</v>
      </c>
      <c r="D130" t="s">
        <v>94</v>
      </c>
      <c r="E130" t="s">
        <v>1135</v>
      </c>
      <c r="F130" s="3">
        <v>1109</v>
      </c>
      <c r="G130">
        <v>8</v>
      </c>
      <c r="H130">
        <v>38</v>
      </c>
      <c r="I130">
        <v>27</v>
      </c>
      <c r="J130">
        <v>31</v>
      </c>
      <c r="K130" t="s">
        <v>912</v>
      </c>
      <c r="L130" t="s">
        <v>1136</v>
      </c>
    </row>
    <row r="131" spans="1:12" x14ac:dyDescent="0.3">
      <c r="A131" t="str">
        <f t="shared" si="1"/>
        <v>ElectroluxEFMG427UIW</v>
      </c>
      <c r="C131" t="s">
        <v>49</v>
      </c>
      <c r="D131" t="s">
        <v>94</v>
      </c>
      <c r="E131" t="s">
        <v>1137</v>
      </c>
      <c r="F131" s="3">
        <v>942</v>
      </c>
      <c r="G131">
        <v>8</v>
      </c>
      <c r="H131">
        <v>38</v>
      </c>
      <c r="I131">
        <v>27</v>
      </c>
      <c r="J131">
        <v>31.5</v>
      </c>
      <c r="K131" t="s">
        <v>912</v>
      </c>
      <c r="L131" t="s">
        <v>1138</v>
      </c>
    </row>
    <row r="132" spans="1:12" x14ac:dyDescent="0.3">
      <c r="A132" t="str">
        <f t="shared" ref="A132:A195" si="2">CONCATENATE($D132,$E132)</f>
        <v>LGDLGX8101V</v>
      </c>
      <c r="C132" t="s">
        <v>49</v>
      </c>
      <c r="D132" t="s">
        <v>95</v>
      </c>
      <c r="E132" t="s">
        <v>914</v>
      </c>
      <c r="F132" s="3">
        <v>1599</v>
      </c>
      <c r="G132">
        <v>9</v>
      </c>
      <c r="H132">
        <v>40.799999999999997</v>
      </c>
      <c r="I132">
        <v>29</v>
      </c>
      <c r="J132">
        <v>32.299999999999997</v>
      </c>
      <c r="K132" t="s">
        <v>915</v>
      </c>
      <c r="L132" t="s">
        <v>1139</v>
      </c>
    </row>
    <row r="133" spans="1:12" x14ac:dyDescent="0.3">
      <c r="A133" t="str">
        <f t="shared" si="2"/>
        <v>SamsungDVG50M7450W</v>
      </c>
      <c r="C133" t="s">
        <v>49</v>
      </c>
      <c r="D133" t="s">
        <v>14</v>
      </c>
      <c r="E133" t="s">
        <v>965</v>
      </c>
      <c r="F133" s="3">
        <v>999</v>
      </c>
      <c r="G133">
        <v>7.4</v>
      </c>
      <c r="H133">
        <v>45</v>
      </c>
      <c r="I133">
        <v>27</v>
      </c>
      <c r="J133">
        <v>30</v>
      </c>
      <c r="K133" t="s">
        <v>915</v>
      </c>
      <c r="L133" t="s">
        <v>1140</v>
      </c>
    </row>
    <row r="134" spans="1:12" x14ac:dyDescent="0.3">
      <c r="A134" t="str">
        <f t="shared" si="2"/>
        <v>SamsungDVG45R6100C</v>
      </c>
      <c r="C134" t="s">
        <v>49</v>
      </c>
      <c r="D134" t="s">
        <v>14</v>
      </c>
      <c r="E134" t="s">
        <v>1141</v>
      </c>
      <c r="F134" s="3">
        <v>828</v>
      </c>
      <c r="G134">
        <v>7.5</v>
      </c>
      <c r="H134">
        <v>38</v>
      </c>
      <c r="I134">
        <v>27</v>
      </c>
      <c r="J134">
        <v>31.5</v>
      </c>
      <c r="K134" t="s">
        <v>915</v>
      </c>
      <c r="L134" t="s">
        <v>1142</v>
      </c>
    </row>
    <row r="135" spans="1:12" x14ac:dyDescent="0.3">
      <c r="A135" t="str">
        <f t="shared" si="2"/>
        <v>LGDLGX7601KE</v>
      </c>
      <c r="C135" t="s">
        <v>49</v>
      </c>
      <c r="D135" t="s">
        <v>95</v>
      </c>
      <c r="E135" t="s">
        <v>1045</v>
      </c>
      <c r="F135" s="3">
        <v>1349</v>
      </c>
      <c r="G135">
        <v>7.3</v>
      </c>
      <c r="H135">
        <v>45</v>
      </c>
      <c r="I135">
        <v>27</v>
      </c>
      <c r="J135">
        <v>28</v>
      </c>
      <c r="K135" t="s">
        <v>912</v>
      </c>
      <c r="L135" t="s">
        <v>1143</v>
      </c>
    </row>
    <row r="136" spans="1:12" x14ac:dyDescent="0.3">
      <c r="A136" t="str">
        <f t="shared" si="2"/>
        <v>HotpointHTX24GASKWS</v>
      </c>
      <c r="C136" t="s">
        <v>49</v>
      </c>
      <c r="D136" t="s">
        <v>98</v>
      </c>
      <c r="E136" t="s">
        <v>1144</v>
      </c>
      <c r="F136" s="3">
        <v>518</v>
      </c>
      <c r="G136">
        <v>6.2</v>
      </c>
      <c r="H136">
        <v>44</v>
      </c>
      <c r="I136">
        <v>27</v>
      </c>
      <c r="J136">
        <v>26</v>
      </c>
      <c r="K136" t="s">
        <v>915</v>
      </c>
      <c r="L136" t="s">
        <v>1145</v>
      </c>
    </row>
    <row r="137" spans="1:12" x14ac:dyDescent="0.3">
      <c r="A137" t="str">
        <f t="shared" si="2"/>
        <v>SamsungDV50K7500GV</v>
      </c>
      <c r="C137" t="s">
        <v>49</v>
      </c>
      <c r="D137" t="s">
        <v>14</v>
      </c>
      <c r="E137" t="s">
        <v>997</v>
      </c>
      <c r="F137" s="3">
        <v>1348</v>
      </c>
      <c r="G137">
        <v>7.5</v>
      </c>
      <c r="H137">
        <v>38</v>
      </c>
      <c r="I137">
        <v>27</v>
      </c>
      <c r="J137">
        <v>32</v>
      </c>
      <c r="K137" t="s">
        <v>912</v>
      </c>
      <c r="L137" t="s">
        <v>1146</v>
      </c>
    </row>
    <row r="138" spans="1:12" x14ac:dyDescent="0.3">
      <c r="A138" t="str">
        <f t="shared" si="2"/>
        <v>GEGFD48GSPKRR</v>
      </c>
      <c r="C138" t="s">
        <v>49</v>
      </c>
      <c r="D138" t="s">
        <v>92</v>
      </c>
      <c r="E138" t="s">
        <v>1147</v>
      </c>
      <c r="F138" s="3">
        <v>1399</v>
      </c>
      <c r="G138">
        <v>8.3000000000000007</v>
      </c>
      <c r="H138">
        <v>39.4</v>
      </c>
      <c r="I138">
        <v>28</v>
      </c>
      <c r="J138">
        <v>34</v>
      </c>
      <c r="K138" t="s">
        <v>915</v>
      </c>
      <c r="L138" t="s">
        <v>1148</v>
      </c>
    </row>
    <row r="139" spans="1:12" x14ac:dyDescent="0.3">
      <c r="A139" t="str">
        <f t="shared" si="2"/>
        <v>LGDLGX3701V</v>
      </c>
      <c r="C139" t="s">
        <v>49</v>
      </c>
      <c r="D139" t="s">
        <v>95</v>
      </c>
      <c r="E139" t="s">
        <v>1149</v>
      </c>
      <c r="F139" s="3">
        <v>998</v>
      </c>
      <c r="G139">
        <v>7.4</v>
      </c>
      <c r="H139">
        <v>38</v>
      </c>
      <c r="I139">
        <v>27</v>
      </c>
      <c r="J139">
        <v>30</v>
      </c>
      <c r="K139" t="s">
        <v>912</v>
      </c>
      <c r="L139" t="s">
        <v>1150</v>
      </c>
    </row>
    <row r="140" spans="1:12" x14ac:dyDescent="0.3">
      <c r="A140" t="str">
        <f t="shared" si="2"/>
        <v>WhirlpoolWGD5000DW</v>
      </c>
      <c r="C140" t="s">
        <v>49</v>
      </c>
      <c r="D140" t="s">
        <v>15</v>
      </c>
      <c r="E140" t="s">
        <v>1151</v>
      </c>
      <c r="F140" s="3">
        <v>849</v>
      </c>
      <c r="G140">
        <v>7</v>
      </c>
      <c r="H140">
        <v>43</v>
      </c>
      <c r="I140">
        <v>29</v>
      </c>
      <c r="J140">
        <v>27</v>
      </c>
      <c r="K140" t="s">
        <v>915</v>
      </c>
      <c r="L140" t="s">
        <v>1152</v>
      </c>
    </row>
    <row r="141" spans="1:12" x14ac:dyDescent="0.3">
      <c r="A141" t="str">
        <f t="shared" si="2"/>
        <v>MaytagMGDB955FC</v>
      </c>
      <c r="C141" t="s">
        <v>49</v>
      </c>
      <c r="D141" t="s">
        <v>96</v>
      </c>
      <c r="E141" t="s">
        <v>1043</v>
      </c>
      <c r="F141" s="3">
        <v>1499</v>
      </c>
      <c r="G141">
        <v>9.1999999999999993</v>
      </c>
      <c r="H141">
        <v>43</v>
      </c>
      <c r="I141">
        <v>29</v>
      </c>
      <c r="J141">
        <v>33.5</v>
      </c>
      <c r="K141" t="s">
        <v>912</v>
      </c>
      <c r="L141" t="s">
        <v>1153</v>
      </c>
    </row>
    <row r="142" spans="1:12" x14ac:dyDescent="0.3">
      <c r="A142" t="str">
        <f t="shared" si="2"/>
        <v>MaytagMGDB835DW</v>
      </c>
      <c r="C142" t="s">
        <v>49</v>
      </c>
      <c r="D142" t="s">
        <v>96</v>
      </c>
      <c r="E142" t="s">
        <v>1154</v>
      </c>
      <c r="F142" s="3">
        <v>1099</v>
      </c>
      <c r="G142">
        <v>8.8000000000000007</v>
      </c>
      <c r="H142">
        <v>42</v>
      </c>
      <c r="I142">
        <v>29</v>
      </c>
      <c r="J142">
        <v>32</v>
      </c>
      <c r="K142" t="s">
        <v>915</v>
      </c>
      <c r="L142" t="s">
        <v>1155</v>
      </c>
    </row>
    <row r="143" spans="1:12" x14ac:dyDescent="0.3">
      <c r="A143" t="str">
        <f t="shared" si="2"/>
        <v>LGDLGX4371K</v>
      </c>
      <c r="C143" t="s">
        <v>49</v>
      </c>
      <c r="D143" t="s">
        <v>95</v>
      </c>
      <c r="E143" t="s">
        <v>989</v>
      </c>
      <c r="F143" s="3">
        <v>1399</v>
      </c>
      <c r="G143">
        <v>7.4</v>
      </c>
      <c r="H143">
        <v>38</v>
      </c>
      <c r="I143">
        <v>27</v>
      </c>
      <c r="J143">
        <v>30</v>
      </c>
      <c r="K143" t="s">
        <v>912</v>
      </c>
      <c r="L143" t="s">
        <v>1156</v>
      </c>
    </row>
    <row r="144" spans="1:12" x14ac:dyDescent="0.3">
      <c r="A144" t="str">
        <f t="shared" si="2"/>
        <v>WhirlpoolWGD560LHW</v>
      </c>
      <c r="C144" t="s">
        <v>49</v>
      </c>
      <c r="D144" t="s">
        <v>15</v>
      </c>
      <c r="E144" t="s">
        <v>973</v>
      </c>
      <c r="F144" s="3">
        <v>943</v>
      </c>
      <c r="G144">
        <v>7.4</v>
      </c>
      <c r="H144">
        <v>38</v>
      </c>
      <c r="I144">
        <v>27</v>
      </c>
      <c r="J144">
        <v>31</v>
      </c>
      <c r="K144" t="s">
        <v>912</v>
      </c>
      <c r="L144" t="s">
        <v>1157</v>
      </c>
    </row>
    <row r="145" spans="1:12" x14ac:dyDescent="0.3">
      <c r="A145" t="str">
        <f t="shared" si="2"/>
        <v>GEGTD42GASJWW</v>
      </c>
      <c r="C145" t="s">
        <v>56</v>
      </c>
      <c r="D145" t="s">
        <v>92</v>
      </c>
      <c r="E145" t="s">
        <v>1007</v>
      </c>
      <c r="F145" s="3">
        <v>719</v>
      </c>
      <c r="G145">
        <v>7.2</v>
      </c>
      <c r="H145">
        <v>44</v>
      </c>
      <c r="I145">
        <v>27</v>
      </c>
      <c r="J145">
        <v>29.5</v>
      </c>
      <c r="K145" t="s">
        <v>915</v>
      </c>
      <c r="L145" t="s">
        <v>1158</v>
      </c>
    </row>
    <row r="146" spans="1:12" x14ac:dyDescent="0.3">
      <c r="A146" t="str">
        <f t="shared" si="2"/>
        <v>LGDLG7101W</v>
      </c>
      <c r="C146" t="s">
        <v>56</v>
      </c>
      <c r="D146" t="s">
        <v>95</v>
      </c>
      <c r="E146" t="s">
        <v>1009</v>
      </c>
      <c r="F146" s="3">
        <v>809</v>
      </c>
      <c r="G146">
        <v>7.3</v>
      </c>
      <c r="H146">
        <v>44.25</v>
      </c>
      <c r="I146">
        <v>27</v>
      </c>
      <c r="J146">
        <v>28.94</v>
      </c>
      <c r="K146" t="s">
        <v>912</v>
      </c>
      <c r="L146" t="s">
        <v>1159</v>
      </c>
    </row>
    <row r="147" spans="1:12" x14ac:dyDescent="0.3">
      <c r="A147" t="str">
        <f t="shared" si="2"/>
        <v>GEGTD33GASKWW</v>
      </c>
      <c r="C147" t="s">
        <v>56</v>
      </c>
      <c r="D147" t="s">
        <v>92</v>
      </c>
      <c r="E147" t="s">
        <v>943</v>
      </c>
      <c r="F147" s="3">
        <v>548</v>
      </c>
      <c r="G147">
        <v>7.2</v>
      </c>
      <c r="H147">
        <v>44</v>
      </c>
      <c r="I147">
        <v>27</v>
      </c>
      <c r="J147">
        <v>29.5</v>
      </c>
      <c r="K147" t="s">
        <v>915</v>
      </c>
      <c r="L147" t="s">
        <v>1160</v>
      </c>
    </row>
    <row r="148" spans="1:12" x14ac:dyDescent="0.3">
      <c r="A148" t="str">
        <f t="shared" si="2"/>
        <v>WhirlpoolWGD4815EW</v>
      </c>
      <c r="C148" t="s">
        <v>56</v>
      </c>
      <c r="D148" t="s">
        <v>15</v>
      </c>
      <c r="E148" t="s">
        <v>1161</v>
      </c>
      <c r="F148" s="3">
        <v>548</v>
      </c>
      <c r="G148">
        <v>7</v>
      </c>
      <c r="H148">
        <v>44.875</v>
      </c>
      <c r="I148">
        <v>29</v>
      </c>
      <c r="J148">
        <v>28.2</v>
      </c>
      <c r="K148" t="s">
        <v>915</v>
      </c>
      <c r="L148" t="s">
        <v>1162</v>
      </c>
    </row>
    <row r="149" spans="1:12" x14ac:dyDescent="0.3">
      <c r="A149" t="str">
        <f t="shared" si="2"/>
        <v>SamsungDVG54R7200W</v>
      </c>
      <c r="C149" t="s">
        <v>56</v>
      </c>
      <c r="D149" t="s">
        <v>14</v>
      </c>
      <c r="E149" t="s">
        <v>1035</v>
      </c>
      <c r="F149" s="3">
        <v>1044</v>
      </c>
      <c r="G149">
        <v>7.4</v>
      </c>
      <c r="H149">
        <v>44.5625</v>
      </c>
      <c r="I149">
        <v>27</v>
      </c>
      <c r="J149">
        <v>30.25</v>
      </c>
      <c r="K149" t="s">
        <v>912</v>
      </c>
      <c r="L149" t="s">
        <v>1163</v>
      </c>
    </row>
    <row r="150" spans="1:12" x14ac:dyDescent="0.3">
      <c r="A150" t="str">
        <f t="shared" si="2"/>
        <v>SamsungDVG50R5400V</v>
      </c>
      <c r="C150" t="s">
        <v>56</v>
      </c>
      <c r="D150" t="s">
        <v>14</v>
      </c>
      <c r="E150" t="s">
        <v>1059</v>
      </c>
      <c r="F150" s="3">
        <v>778</v>
      </c>
      <c r="G150">
        <v>7.4</v>
      </c>
      <c r="H150">
        <v>44.5625</v>
      </c>
      <c r="I150">
        <v>27</v>
      </c>
      <c r="J150">
        <v>30.25</v>
      </c>
      <c r="K150" t="s">
        <v>915</v>
      </c>
      <c r="L150" t="s">
        <v>1164</v>
      </c>
    </row>
    <row r="151" spans="1:12" x14ac:dyDescent="0.3">
      <c r="A151" t="str">
        <f t="shared" si="2"/>
        <v>SamsungDVG45R6300W</v>
      </c>
      <c r="C151" t="s">
        <v>56</v>
      </c>
      <c r="D151" t="s">
        <v>14</v>
      </c>
      <c r="E151" t="s">
        <v>1165</v>
      </c>
      <c r="F151" s="3">
        <v>828</v>
      </c>
      <c r="G151">
        <v>7.5</v>
      </c>
      <c r="H151">
        <v>38.75</v>
      </c>
      <c r="I151">
        <v>27</v>
      </c>
      <c r="J151">
        <v>31.5</v>
      </c>
      <c r="K151" t="s">
        <v>912</v>
      </c>
      <c r="L151" t="s">
        <v>1166</v>
      </c>
    </row>
    <row r="152" spans="1:12" x14ac:dyDescent="0.3">
      <c r="A152" t="str">
        <f t="shared" si="2"/>
        <v>LGDLG3501W</v>
      </c>
      <c r="C152" t="s">
        <v>56</v>
      </c>
      <c r="D152" t="s">
        <v>95</v>
      </c>
      <c r="E152" t="s">
        <v>999</v>
      </c>
      <c r="F152" s="3">
        <v>899</v>
      </c>
      <c r="G152">
        <v>7.4</v>
      </c>
      <c r="H152">
        <v>38.69</v>
      </c>
      <c r="I152">
        <v>27</v>
      </c>
      <c r="J152">
        <v>30</v>
      </c>
      <c r="K152" t="s">
        <v>912</v>
      </c>
      <c r="L152" t="s">
        <v>1167</v>
      </c>
    </row>
    <row r="153" spans="1:12" x14ac:dyDescent="0.3">
      <c r="A153" t="str">
        <f t="shared" si="2"/>
        <v>AmanaNGD4655EW</v>
      </c>
      <c r="C153" t="s">
        <v>56</v>
      </c>
      <c r="D153" t="s">
        <v>93</v>
      </c>
      <c r="E153" t="s">
        <v>957</v>
      </c>
      <c r="F153" s="3">
        <v>498</v>
      </c>
      <c r="G153">
        <v>6.5</v>
      </c>
      <c r="H153">
        <v>44</v>
      </c>
      <c r="I153">
        <v>29</v>
      </c>
      <c r="J153">
        <v>28.25</v>
      </c>
      <c r="K153" t="s">
        <v>915</v>
      </c>
      <c r="L153" t="s">
        <v>1168</v>
      </c>
    </row>
    <row r="154" spans="1:12" x14ac:dyDescent="0.3">
      <c r="A154" t="str">
        <f t="shared" si="2"/>
        <v>SamsungDVG45R6100W</v>
      </c>
      <c r="C154" t="s">
        <v>56</v>
      </c>
      <c r="D154" t="s">
        <v>14</v>
      </c>
      <c r="E154" t="s">
        <v>1169</v>
      </c>
      <c r="F154" s="3">
        <v>778</v>
      </c>
      <c r="G154">
        <v>7.5</v>
      </c>
      <c r="H154">
        <v>38.75</v>
      </c>
      <c r="I154">
        <v>27</v>
      </c>
      <c r="J154">
        <v>31.5</v>
      </c>
      <c r="K154" t="s">
        <v>915</v>
      </c>
      <c r="L154" t="s">
        <v>1170</v>
      </c>
    </row>
    <row r="155" spans="1:12" x14ac:dyDescent="0.3">
      <c r="A155" t="str">
        <f t="shared" si="2"/>
        <v>LGDLGX3901B</v>
      </c>
      <c r="C155" t="s">
        <v>56</v>
      </c>
      <c r="D155" t="s">
        <v>95</v>
      </c>
      <c r="E155" t="s">
        <v>993</v>
      </c>
      <c r="F155" s="3">
        <v>1169</v>
      </c>
      <c r="G155">
        <v>7.4</v>
      </c>
      <c r="H155">
        <v>38.69</v>
      </c>
      <c r="I155">
        <v>27</v>
      </c>
      <c r="J155">
        <v>30</v>
      </c>
      <c r="K155" t="s">
        <v>912</v>
      </c>
      <c r="L155" t="s">
        <v>1171</v>
      </c>
    </row>
    <row r="156" spans="1:12" x14ac:dyDescent="0.3">
      <c r="A156" t="str">
        <f t="shared" si="2"/>
        <v>LGDLGX9001V</v>
      </c>
      <c r="C156" t="s">
        <v>56</v>
      </c>
      <c r="D156" t="s">
        <v>95</v>
      </c>
      <c r="E156" t="s">
        <v>969</v>
      </c>
      <c r="F156" s="3">
        <v>1804</v>
      </c>
      <c r="G156">
        <v>9</v>
      </c>
      <c r="H156">
        <v>40.880000000000003</v>
      </c>
      <c r="I156">
        <v>29</v>
      </c>
      <c r="J156">
        <v>33.380000000000003</v>
      </c>
      <c r="K156" t="s">
        <v>915</v>
      </c>
      <c r="L156" t="s">
        <v>1172</v>
      </c>
    </row>
    <row r="157" spans="1:12" x14ac:dyDescent="0.3">
      <c r="A157" t="str">
        <f t="shared" si="2"/>
        <v>SamsungDV42H5000GW</v>
      </c>
      <c r="C157" t="s">
        <v>56</v>
      </c>
      <c r="D157" t="s">
        <v>14</v>
      </c>
      <c r="E157" t="s">
        <v>985</v>
      </c>
      <c r="F157" s="3">
        <v>699</v>
      </c>
      <c r="G157">
        <v>7.5</v>
      </c>
      <c r="H157">
        <v>38.6875</v>
      </c>
      <c r="I157">
        <v>27</v>
      </c>
      <c r="J157">
        <v>32.375</v>
      </c>
      <c r="K157" t="s">
        <v>915</v>
      </c>
      <c r="L157" t="s">
        <v>1173</v>
      </c>
    </row>
    <row r="158" spans="1:12" x14ac:dyDescent="0.3">
      <c r="A158" t="str">
        <f t="shared" si="2"/>
        <v>MaytagMGDB955FW</v>
      </c>
      <c r="C158" t="s">
        <v>56</v>
      </c>
      <c r="D158" t="s">
        <v>96</v>
      </c>
      <c r="E158" t="s">
        <v>937</v>
      </c>
      <c r="F158" s="3">
        <v>1259</v>
      </c>
      <c r="G158">
        <v>9.1999999999999993</v>
      </c>
      <c r="H158">
        <v>44.438000000000002</v>
      </c>
      <c r="I158">
        <v>29</v>
      </c>
      <c r="J158">
        <v>33.5</v>
      </c>
      <c r="K158" t="s">
        <v>912</v>
      </c>
      <c r="L158" t="s">
        <v>1174</v>
      </c>
    </row>
    <row r="159" spans="1:12" x14ac:dyDescent="0.3">
      <c r="A159" t="str">
        <f t="shared" si="2"/>
        <v>LGDLGX7601KE</v>
      </c>
      <c r="C159" t="s">
        <v>56</v>
      </c>
      <c r="D159" t="s">
        <v>95</v>
      </c>
      <c r="E159" t="s">
        <v>1045</v>
      </c>
      <c r="F159" s="3">
        <v>1214</v>
      </c>
      <c r="G159">
        <v>7.3</v>
      </c>
      <c r="H159">
        <v>45.44</v>
      </c>
      <c r="I159">
        <v>27</v>
      </c>
      <c r="J159">
        <v>28.94</v>
      </c>
      <c r="K159" t="s">
        <v>912</v>
      </c>
      <c r="L159" t="s">
        <v>1175</v>
      </c>
    </row>
    <row r="160" spans="1:12" x14ac:dyDescent="0.3">
      <c r="A160" t="str">
        <f t="shared" si="2"/>
        <v>WhirlpoolWGD4985EW</v>
      </c>
      <c r="C160" t="s">
        <v>56</v>
      </c>
      <c r="D160" t="s">
        <v>15</v>
      </c>
      <c r="E160" t="s">
        <v>1021</v>
      </c>
      <c r="F160" s="3">
        <v>759</v>
      </c>
      <c r="G160">
        <v>5.9</v>
      </c>
      <c r="H160">
        <v>43</v>
      </c>
      <c r="I160">
        <v>29</v>
      </c>
      <c r="J160">
        <v>26.5</v>
      </c>
      <c r="K160" t="s">
        <v>915</v>
      </c>
      <c r="L160" t="s">
        <v>1176</v>
      </c>
    </row>
    <row r="161" spans="1:12" x14ac:dyDescent="0.3">
      <c r="A161" t="str">
        <f t="shared" si="2"/>
        <v>SamsungDVG45R6100C</v>
      </c>
      <c r="C161" t="s">
        <v>56</v>
      </c>
      <c r="D161" t="s">
        <v>14</v>
      </c>
      <c r="E161" t="s">
        <v>1141</v>
      </c>
      <c r="F161" s="3">
        <v>828</v>
      </c>
      <c r="G161">
        <v>7.5</v>
      </c>
      <c r="H161">
        <v>38.75</v>
      </c>
      <c r="I161">
        <v>27</v>
      </c>
      <c r="J161">
        <v>31.5</v>
      </c>
      <c r="K161" t="s">
        <v>915</v>
      </c>
      <c r="L161" t="s">
        <v>1177</v>
      </c>
    </row>
    <row r="162" spans="1:12" x14ac:dyDescent="0.3">
      <c r="A162" t="str">
        <f t="shared" si="2"/>
        <v>SamsungDVG54R7200V</v>
      </c>
      <c r="C162" t="s">
        <v>56</v>
      </c>
      <c r="D162" t="s">
        <v>14</v>
      </c>
      <c r="E162" t="s">
        <v>1178</v>
      </c>
      <c r="F162" s="3">
        <v>1139</v>
      </c>
      <c r="G162">
        <v>7.4</v>
      </c>
      <c r="H162">
        <v>44.5625</v>
      </c>
      <c r="I162">
        <v>27</v>
      </c>
      <c r="J162">
        <v>30.25</v>
      </c>
      <c r="K162" t="s">
        <v>912</v>
      </c>
      <c r="L162" t="s">
        <v>1179</v>
      </c>
    </row>
    <row r="163" spans="1:12" x14ac:dyDescent="0.3">
      <c r="A163" t="str">
        <f t="shared" si="2"/>
        <v>SamsungDVG50R5400W</v>
      </c>
      <c r="C163" t="s">
        <v>56</v>
      </c>
      <c r="D163" t="s">
        <v>14</v>
      </c>
      <c r="E163" t="s">
        <v>1180</v>
      </c>
      <c r="F163" s="3">
        <v>748</v>
      </c>
      <c r="G163">
        <v>7.4</v>
      </c>
      <c r="H163">
        <v>44.5625</v>
      </c>
      <c r="I163">
        <v>27</v>
      </c>
      <c r="J163">
        <v>30.25</v>
      </c>
      <c r="K163" t="s">
        <v>915</v>
      </c>
      <c r="L163" t="s">
        <v>1181</v>
      </c>
    </row>
    <row r="164" spans="1:12" x14ac:dyDescent="0.3">
      <c r="A164" t="str">
        <f t="shared" si="2"/>
        <v>SamsungDV50K7500GV</v>
      </c>
      <c r="C164" t="s">
        <v>56</v>
      </c>
      <c r="D164" t="s">
        <v>14</v>
      </c>
      <c r="E164" t="s">
        <v>997</v>
      </c>
      <c r="F164" s="3">
        <v>1349</v>
      </c>
      <c r="G164">
        <v>7.5</v>
      </c>
      <c r="H164">
        <v>38.75</v>
      </c>
      <c r="I164">
        <v>27</v>
      </c>
      <c r="J164">
        <v>32.625</v>
      </c>
      <c r="K164" t="s">
        <v>912</v>
      </c>
      <c r="L164" t="s">
        <v>1182</v>
      </c>
    </row>
    <row r="165" spans="1:12" x14ac:dyDescent="0.3">
      <c r="A165" t="str">
        <f t="shared" si="2"/>
        <v>GEGFD45GSSMWW</v>
      </c>
      <c r="C165" t="s">
        <v>56</v>
      </c>
      <c r="D165" t="s">
        <v>92</v>
      </c>
      <c r="E165" t="s">
        <v>1023</v>
      </c>
      <c r="F165" s="3">
        <v>989</v>
      </c>
      <c r="G165">
        <v>7.5</v>
      </c>
      <c r="H165">
        <v>39.375</v>
      </c>
      <c r="I165">
        <v>27</v>
      </c>
      <c r="J165">
        <v>33</v>
      </c>
      <c r="K165" t="s">
        <v>912</v>
      </c>
      <c r="L165" t="s">
        <v>1183</v>
      </c>
    </row>
    <row r="166" spans="1:12" x14ac:dyDescent="0.3">
      <c r="A166" t="str">
        <f t="shared" si="2"/>
        <v>WhirlpoolWGD49STBW</v>
      </c>
      <c r="C166" t="s">
        <v>56</v>
      </c>
      <c r="D166" t="s">
        <v>15</v>
      </c>
      <c r="E166" t="s">
        <v>1117</v>
      </c>
      <c r="F166" s="3">
        <v>598</v>
      </c>
      <c r="G166">
        <v>7</v>
      </c>
      <c r="H166">
        <v>43.875</v>
      </c>
      <c r="I166">
        <v>29</v>
      </c>
      <c r="J166">
        <v>27.75</v>
      </c>
      <c r="K166" t="s">
        <v>915</v>
      </c>
      <c r="L166" t="s">
        <v>1184</v>
      </c>
    </row>
    <row r="167" spans="1:12" x14ac:dyDescent="0.3">
      <c r="A167" t="str">
        <f t="shared" si="2"/>
        <v>SamsungDV50K7500GW</v>
      </c>
      <c r="C167" t="s">
        <v>56</v>
      </c>
      <c r="D167" t="s">
        <v>14</v>
      </c>
      <c r="E167" t="s">
        <v>1185</v>
      </c>
      <c r="F167" s="3">
        <v>1259</v>
      </c>
      <c r="G167">
        <v>7.5</v>
      </c>
      <c r="H167">
        <v>38.75</v>
      </c>
      <c r="I167">
        <v>27</v>
      </c>
      <c r="J167">
        <v>32.625</v>
      </c>
      <c r="K167" t="s">
        <v>912</v>
      </c>
      <c r="L167" t="s">
        <v>1186</v>
      </c>
    </row>
    <row r="168" spans="1:12" x14ac:dyDescent="0.3">
      <c r="A168" t="str">
        <f t="shared" si="2"/>
        <v>SamsungDV45K6500GW</v>
      </c>
      <c r="C168" t="s">
        <v>56</v>
      </c>
      <c r="D168" t="s">
        <v>14</v>
      </c>
      <c r="E168" t="s">
        <v>1005</v>
      </c>
      <c r="F168" s="3">
        <v>1079</v>
      </c>
      <c r="G168">
        <v>7.5</v>
      </c>
      <c r="H168">
        <v>38.75</v>
      </c>
      <c r="I168">
        <v>27</v>
      </c>
      <c r="J168">
        <v>32.4375</v>
      </c>
      <c r="K168" t="s">
        <v>912</v>
      </c>
      <c r="L168" t="s">
        <v>1187</v>
      </c>
    </row>
    <row r="169" spans="1:12" x14ac:dyDescent="0.3">
      <c r="A169" t="str">
        <f t="shared" si="2"/>
        <v>GEGFD43GSSMWW</v>
      </c>
      <c r="C169" t="s">
        <v>56</v>
      </c>
      <c r="D169" t="s">
        <v>92</v>
      </c>
      <c r="E169" t="s">
        <v>987</v>
      </c>
      <c r="F169" s="3">
        <v>949</v>
      </c>
      <c r="G169">
        <v>7.5</v>
      </c>
      <c r="H169">
        <v>39.375</v>
      </c>
      <c r="I169">
        <v>27</v>
      </c>
      <c r="J169">
        <v>33</v>
      </c>
      <c r="K169" t="s">
        <v>915</v>
      </c>
      <c r="L169" t="s">
        <v>1188</v>
      </c>
    </row>
    <row r="170" spans="1:12" x14ac:dyDescent="0.3">
      <c r="A170" t="str">
        <f t="shared" si="2"/>
        <v>LGDLGX3701V</v>
      </c>
      <c r="C170" t="s">
        <v>56</v>
      </c>
      <c r="D170" t="s">
        <v>95</v>
      </c>
      <c r="E170" t="s">
        <v>1149</v>
      </c>
      <c r="F170" s="3">
        <v>1078</v>
      </c>
      <c r="G170">
        <v>7.4</v>
      </c>
      <c r="H170">
        <v>38.69</v>
      </c>
      <c r="I170">
        <v>27</v>
      </c>
      <c r="J170">
        <v>30</v>
      </c>
      <c r="K170" t="s">
        <v>912</v>
      </c>
      <c r="L170" t="s">
        <v>1189</v>
      </c>
    </row>
    <row r="171" spans="1:12" x14ac:dyDescent="0.3">
      <c r="A171" t="str">
        <f t="shared" si="2"/>
        <v>SamsungDVG50R5200W</v>
      </c>
      <c r="C171" t="s">
        <v>56</v>
      </c>
      <c r="D171" t="s">
        <v>14</v>
      </c>
      <c r="E171" t="s">
        <v>1125</v>
      </c>
      <c r="F171" s="3">
        <v>728</v>
      </c>
      <c r="G171">
        <v>7.4</v>
      </c>
      <c r="H171">
        <v>44.5625</v>
      </c>
      <c r="I171">
        <v>27</v>
      </c>
      <c r="J171">
        <v>30.25</v>
      </c>
      <c r="K171" t="s">
        <v>915</v>
      </c>
      <c r="L171" t="s">
        <v>1190</v>
      </c>
    </row>
    <row r="172" spans="1:12" x14ac:dyDescent="0.3">
      <c r="A172" t="str">
        <f t="shared" si="2"/>
        <v>LGDLGX8101V</v>
      </c>
      <c r="C172" t="s">
        <v>56</v>
      </c>
      <c r="D172" t="s">
        <v>95</v>
      </c>
      <c r="E172" t="s">
        <v>914</v>
      </c>
      <c r="F172" s="3">
        <v>1439</v>
      </c>
      <c r="G172">
        <v>9</v>
      </c>
      <c r="H172">
        <v>40.799999999999997</v>
      </c>
      <c r="I172">
        <v>29</v>
      </c>
      <c r="J172">
        <v>32.1</v>
      </c>
      <c r="K172" t="s">
        <v>915</v>
      </c>
      <c r="L172" t="s">
        <v>1191</v>
      </c>
    </row>
    <row r="173" spans="1:12" x14ac:dyDescent="0.3">
      <c r="A173" t="str">
        <f t="shared" si="2"/>
        <v>GEGTD72GBSNWS</v>
      </c>
      <c r="C173" t="s">
        <v>56</v>
      </c>
      <c r="D173" t="s">
        <v>92</v>
      </c>
      <c r="E173" t="s">
        <v>1037</v>
      </c>
      <c r="F173" s="3">
        <v>728</v>
      </c>
      <c r="G173">
        <v>7.4</v>
      </c>
      <c r="H173">
        <v>46</v>
      </c>
      <c r="I173">
        <v>27</v>
      </c>
      <c r="J173">
        <v>30.5</v>
      </c>
      <c r="K173" t="s">
        <v>912</v>
      </c>
      <c r="L173" t="s">
        <v>1192</v>
      </c>
    </row>
    <row r="174" spans="1:12" x14ac:dyDescent="0.3">
      <c r="A174" t="str">
        <f t="shared" si="2"/>
        <v>SamsungDVG45R6300C</v>
      </c>
      <c r="C174" t="s">
        <v>56</v>
      </c>
      <c r="D174" t="s">
        <v>14</v>
      </c>
      <c r="E174" t="s">
        <v>1193</v>
      </c>
      <c r="F174" s="3">
        <v>878</v>
      </c>
      <c r="G174">
        <v>7.5</v>
      </c>
      <c r="H174">
        <v>38.75</v>
      </c>
      <c r="I174">
        <v>27</v>
      </c>
      <c r="J174">
        <v>31.5</v>
      </c>
      <c r="K174" t="s">
        <v>912</v>
      </c>
      <c r="L174" t="s">
        <v>1194</v>
      </c>
    </row>
    <row r="175" spans="1:12" x14ac:dyDescent="0.3">
      <c r="A175" t="str">
        <f t="shared" si="2"/>
        <v>MaytagMGDB765FW</v>
      </c>
      <c r="C175" t="s">
        <v>56</v>
      </c>
      <c r="D175" t="s">
        <v>96</v>
      </c>
      <c r="E175" t="s">
        <v>951</v>
      </c>
      <c r="F175" s="3">
        <v>748</v>
      </c>
      <c r="G175">
        <v>7.4</v>
      </c>
      <c r="H175">
        <v>41.5</v>
      </c>
      <c r="I175">
        <v>27</v>
      </c>
      <c r="J175">
        <v>30</v>
      </c>
      <c r="K175" t="s">
        <v>915</v>
      </c>
      <c r="L175" t="s">
        <v>1195</v>
      </c>
    </row>
    <row r="176" spans="1:12" x14ac:dyDescent="0.3">
      <c r="A176" t="str">
        <f t="shared" si="2"/>
        <v>ElectroluxEFMG527UTT</v>
      </c>
      <c r="C176" t="s">
        <v>56</v>
      </c>
      <c r="D176" t="s">
        <v>94</v>
      </c>
      <c r="E176" t="s">
        <v>1135</v>
      </c>
      <c r="F176" s="3">
        <v>998</v>
      </c>
      <c r="G176">
        <v>8</v>
      </c>
      <c r="H176">
        <v>37</v>
      </c>
      <c r="I176">
        <v>27</v>
      </c>
      <c r="J176">
        <v>31.5</v>
      </c>
      <c r="K176" t="s">
        <v>912</v>
      </c>
      <c r="L176" t="s">
        <v>1196</v>
      </c>
    </row>
    <row r="177" spans="1:12" x14ac:dyDescent="0.3">
      <c r="A177" t="str">
        <f t="shared" si="2"/>
        <v>SamsungDVG54R7600C</v>
      </c>
      <c r="C177" t="s">
        <v>56</v>
      </c>
      <c r="D177" t="s">
        <v>14</v>
      </c>
      <c r="E177" t="s">
        <v>933</v>
      </c>
      <c r="F177" s="3">
        <v>979</v>
      </c>
      <c r="G177">
        <v>7.4</v>
      </c>
      <c r="H177">
        <v>44.5625</v>
      </c>
      <c r="I177">
        <v>27</v>
      </c>
      <c r="J177">
        <v>30.25</v>
      </c>
      <c r="K177" t="s">
        <v>912</v>
      </c>
      <c r="L177" t="s">
        <v>1197</v>
      </c>
    </row>
    <row r="178" spans="1:12" x14ac:dyDescent="0.3">
      <c r="A178" t="str">
        <f t="shared" si="2"/>
        <v>SamsungDV40J3000GW</v>
      </c>
      <c r="C178" t="s">
        <v>56</v>
      </c>
      <c r="D178" t="s">
        <v>14</v>
      </c>
      <c r="E178" t="s">
        <v>921</v>
      </c>
      <c r="F178" s="3">
        <v>629</v>
      </c>
      <c r="G178">
        <v>7.2</v>
      </c>
      <c r="H178">
        <v>44</v>
      </c>
      <c r="I178">
        <v>27</v>
      </c>
      <c r="J178">
        <v>29.875</v>
      </c>
      <c r="K178" t="s">
        <v>915</v>
      </c>
      <c r="L178" t="s">
        <v>1198</v>
      </c>
    </row>
    <row r="179" spans="1:12" x14ac:dyDescent="0.3">
      <c r="A179" t="str">
        <f t="shared" si="2"/>
        <v>SamsungDVG45R6300V</v>
      </c>
      <c r="C179" t="s">
        <v>56</v>
      </c>
      <c r="D179" t="s">
        <v>14</v>
      </c>
      <c r="E179" t="s">
        <v>1090</v>
      </c>
      <c r="F179" s="3">
        <v>878</v>
      </c>
      <c r="G179">
        <v>7.5</v>
      </c>
      <c r="H179">
        <v>38.75</v>
      </c>
      <c r="I179">
        <v>27</v>
      </c>
      <c r="J179">
        <v>31.5</v>
      </c>
      <c r="K179" t="s">
        <v>912</v>
      </c>
      <c r="L179" t="s">
        <v>1199</v>
      </c>
    </row>
    <row r="180" spans="1:12" x14ac:dyDescent="0.3">
      <c r="A180" t="str">
        <f t="shared" si="2"/>
        <v>SamsungDVG45R6100P</v>
      </c>
      <c r="C180" t="s">
        <v>56</v>
      </c>
      <c r="D180" t="s">
        <v>14</v>
      </c>
      <c r="E180" t="s">
        <v>1200</v>
      </c>
      <c r="F180" s="3">
        <v>829</v>
      </c>
      <c r="G180">
        <v>7.5</v>
      </c>
      <c r="H180">
        <v>38.75</v>
      </c>
      <c r="I180">
        <v>27</v>
      </c>
      <c r="J180">
        <v>31.5</v>
      </c>
      <c r="K180" t="s">
        <v>915</v>
      </c>
      <c r="L180" t="s">
        <v>1201</v>
      </c>
    </row>
    <row r="181" spans="1:12" x14ac:dyDescent="0.3">
      <c r="A181" t="str">
        <f t="shared" si="2"/>
        <v>RoperRGD4516FW</v>
      </c>
      <c r="C181" t="s">
        <v>56</v>
      </c>
      <c r="D181" t="s">
        <v>1202</v>
      </c>
      <c r="E181" t="s">
        <v>1203</v>
      </c>
      <c r="F181" s="3">
        <v>498</v>
      </c>
      <c r="G181">
        <v>6.5</v>
      </c>
      <c r="H181">
        <v>43</v>
      </c>
      <c r="I181">
        <v>29</v>
      </c>
      <c r="J181">
        <v>28.25</v>
      </c>
      <c r="K181" t="s">
        <v>915</v>
      </c>
      <c r="L181" t="s">
        <v>1204</v>
      </c>
    </row>
    <row r="182" spans="1:12" x14ac:dyDescent="0.3">
      <c r="A182" t="str">
        <f t="shared" si="2"/>
        <v>GEGFD45GSPMDG</v>
      </c>
      <c r="C182" t="s">
        <v>56</v>
      </c>
      <c r="D182" t="s">
        <v>92</v>
      </c>
      <c r="E182" t="s">
        <v>1205</v>
      </c>
      <c r="F182" s="3">
        <v>1139</v>
      </c>
      <c r="G182">
        <v>7.5</v>
      </c>
      <c r="H182">
        <v>39.375</v>
      </c>
      <c r="I182">
        <v>27</v>
      </c>
      <c r="J182">
        <v>33</v>
      </c>
      <c r="K182" t="s">
        <v>915</v>
      </c>
      <c r="L182" t="s">
        <v>1206</v>
      </c>
    </row>
    <row r="183" spans="1:12" x14ac:dyDescent="0.3">
      <c r="A183" t="str">
        <f t="shared" si="2"/>
        <v>MaytagMGDB765FC</v>
      </c>
      <c r="C183" t="s">
        <v>56</v>
      </c>
      <c r="D183" t="s">
        <v>96</v>
      </c>
      <c r="E183" t="s">
        <v>1207</v>
      </c>
      <c r="F183" s="3">
        <v>798</v>
      </c>
      <c r="G183">
        <v>7.4</v>
      </c>
      <c r="H183">
        <v>41.75</v>
      </c>
      <c r="I183">
        <v>27</v>
      </c>
      <c r="J183">
        <v>30</v>
      </c>
      <c r="K183" t="s">
        <v>915</v>
      </c>
      <c r="L183" t="s">
        <v>1208</v>
      </c>
    </row>
    <row r="184" spans="1:12" x14ac:dyDescent="0.3">
      <c r="A184" t="str">
        <f t="shared" si="2"/>
        <v>SamsungDVG52M7750W</v>
      </c>
      <c r="C184" t="s">
        <v>56</v>
      </c>
      <c r="D184" t="s">
        <v>14</v>
      </c>
      <c r="E184" t="s">
        <v>955</v>
      </c>
      <c r="F184" s="3">
        <v>1044</v>
      </c>
      <c r="G184">
        <v>7.4</v>
      </c>
      <c r="H184">
        <v>46.5</v>
      </c>
      <c r="I184">
        <v>27</v>
      </c>
      <c r="J184">
        <v>30</v>
      </c>
      <c r="K184" t="s">
        <v>912</v>
      </c>
      <c r="L184" t="s">
        <v>1209</v>
      </c>
    </row>
    <row r="185" spans="1:12" x14ac:dyDescent="0.3">
      <c r="A185" t="str">
        <f t="shared" si="2"/>
        <v>ElectroluxEFDG317TIW</v>
      </c>
      <c r="C185" t="s">
        <v>56</v>
      </c>
      <c r="D185" t="s">
        <v>94</v>
      </c>
      <c r="E185" t="s">
        <v>1098</v>
      </c>
      <c r="F185" s="3">
        <v>728</v>
      </c>
      <c r="G185">
        <v>8</v>
      </c>
      <c r="H185">
        <v>37</v>
      </c>
      <c r="I185">
        <v>27</v>
      </c>
      <c r="J185">
        <v>31.5</v>
      </c>
      <c r="K185" t="s">
        <v>912</v>
      </c>
      <c r="L185" t="s">
        <v>1210</v>
      </c>
    </row>
    <row r="186" spans="1:12" x14ac:dyDescent="0.3">
      <c r="A186" t="str">
        <f t="shared" si="2"/>
        <v>LGDLGX3901W</v>
      </c>
      <c r="C186" t="s">
        <v>56</v>
      </c>
      <c r="D186" t="s">
        <v>95</v>
      </c>
      <c r="E186" t="s">
        <v>977</v>
      </c>
      <c r="F186" s="3">
        <v>1079</v>
      </c>
      <c r="G186">
        <v>7.4</v>
      </c>
      <c r="H186">
        <v>38.69</v>
      </c>
      <c r="I186">
        <v>27</v>
      </c>
      <c r="J186">
        <v>30</v>
      </c>
      <c r="K186" t="s">
        <v>912</v>
      </c>
      <c r="L186" t="s">
        <v>1211</v>
      </c>
    </row>
    <row r="187" spans="1:12" x14ac:dyDescent="0.3">
      <c r="A187" t="str">
        <f t="shared" si="2"/>
        <v>ElectroluxEFMG627UTT</v>
      </c>
      <c r="C187" t="s">
        <v>56</v>
      </c>
      <c r="D187" t="s">
        <v>94</v>
      </c>
      <c r="E187" t="s">
        <v>1085</v>
      </c>
      <c r="F187" s="3">
        <v>1098</v>
      </c>
      <c r="G187">
        <v>8</v>
      </c>
      <c r="H187">
        <v>39</v>
      </c>
      <c r="I187">
        <v>27</v>
      </c>
      <c r="J187">
        <v>31.5</v>
      </c>
      <c r="K187" t="s">
        <v>912</v>
      </c>
      <c r="L187" t="s">
        <v>1212</v>
      </c>
    </row>
    <row r="188" spans="1:12" x14ac:dyDescent="0.3">
      <c r="A188" t="str">
        <f t="shared" si="2"/>
        <v>GEGTX42GASJWW</v>
      </c>
      <c r="C188" t="s">
        <v>56</v>
      </c>
      <c r="D188" t="s">
        <v>92</v>
      </c>
      <c r="E188" t="s">
        <v>1107</v>
      </c>
      <c r="F188" s="3">
        <v>759</v>
      </c>
      <c r="G188">
        <v>6.2</v>
      </c>
      <c r="H188">
        <v>44</v>
      </c>
      <c r="I188">
        <v>27</v>
      </c>
      <c r="J188">
        <v>26.75</v>
      </c>
      <c r="K188" t="s">
        <v>915</v>
      </c>
      <c r="L188" t="s">
        <v>1213</v>
      </c>
    </row>
    <row r="189" spans="1:12" x14ac:dyDescent="0.3">
      <c r="A189" t="str">
        <f t="shared" si="2"/>
        <v>GEGTD45GASJWS</v>
      </c>
      <c r="C189" t="s">
        <v>56</v>
      </c>
      <c r="D189" t="s">
        <v>92</v>
      </c>
      <c r="E189" t="s">
        <v>1087</v>
      </c>
      <c r="F189" s="3">
        <v>628</v>
      </c>
      <c r="G189">
        <v>7.2</v>
      </c>
      <c r="H189">
        <v>44</v>
      </c>
      <c r="I189">
        <v>27</v>
      </c>
      <c r="J189">
        <v>29.5</v>
      </c>
      <c r="K189" t="s">
        <v>915</v>
      </c>
      <c r="L189" t="s">
        <v>1214</v>
      </c>
    </row>
    <row r="190" spans="1:12" x14ac:dyDescent="0.3">
      <c r="A190" t="str">
        <f t="shared" si="2"/>
        <v>MaytagMGDB955FC</v>
      </c>
      <c r="C190" t="s">
        <v>56</v>
      </c>
      <c r="D190" t="s">
        <v>96</v>
      </c>
      <c r="E190" t="s">
        <v>1043</v>
      </c>
      <c r="F190" s="3">
        <v>1349</v>
      </c>
      <c r="G190">
        <v>9.1999999999999993</v>
      </c>
      <c r="H190">
        <v>44.438000000000002</v>
      </c>
      <c r="I190">
        <v>29</v>
      </c>
      <c r="J190">
        <v>33.5</v>
      </c>
      <c r="K190" t="s">
        <v>912</v>
      </c>
      <c r="L190" t="s">
        <v>1215</v>
      </c>
    </row>
    <row r="191" spans="1:12" x14ac:dyDescent="0.3">
      <c r="A191" t="str">
        <f t="shared" si="2"/>
        <v>LGDLGX7901BE</v>
      </c>
      <c r="C191" t="s">
        <v>56</v>
      </c>
      <c r="D191" t="s">
        <v>95</v>
      </c>
      <c r="E191" t="s">
        <v>983</v>
      </c>
      <c r="F191" s="3">
        <v>1329</v>
      </c>
      <c r="G191">
        <v>7.3</v>
      </c>
      <c r="H191">
        <v>44.25</v>
      </c>
      <c r="I191">
        <v>27</v>
      </c>
      <c r="J191">
        <v>29.5</v>
      </c>
      <c r="K191" t="s">
        <v>912</v>
      </c>
      <c r="L191" t="s">
        <v>1216</v>
      </c>
    </row>
    <row r="192" spans="1:12" x14ac:dyDescent="0.3">
      <c r="A192" t="str">
        <f t="shared" si="2"/>
        <v>HotpointHTX24GASKWS</v>
      </c>
      <c r="C192" t="s">
        <v>56</v>
      </c>
      <c r="D192" t="s">
        <v>98</v>
      </c>
      <c r="E192" t="s">
        <v>1144</v>
      </c>
      <c r="F192" s="3">
        <v>569</v>
      </c>
      <c r="G192">
        <v>6.2</v>
      </c>
      <c r="H192">
        <v>44</v>
      </c>
      <c r="I192">
        <v>27</v>
      </c>
      <c r="J192">
        <v>26.75</v>
      </c>
      <c r="K192" t="s">
        <v>915</v>
      </c>
      <c r="L192" t="s">
        <v>1217</v>
      </c>
    </row>
    <row r="193" spans="1:12" x14ac:dyDescent="0.3">
      <c r="A193" t="str">
        <f t="shared" si="2"/>
        <v>ElectroluxEFMG527UIW</v>
      </c>
      <c r="C193" t="s">
        <v>56</v>
      </c>
      <c r="D193" t="s">
        <v>94</v>
      </c>
      <c r="E193" t="s">
        <v>1218</v>
      </c>
      <c r="F193" s="3">
        <v>1044</v>
      </c>
      <c r="G193">
        <v>8</v>
      </c>
      <c r="H193">
        <v>37</v>
      </c>
      <c r="I193">
        <v>27</v>
      </c>
      <c r="J193">
        <v>31.5</v>
      </c>
      <c r="K193" t="s">
        <v>912</v>
      </c>
      <c r="L193" t="s">
        <v>1219</v>
      </c>
    </row>
    <row r="194" spans="1:12" x14ac:dyDescent="0.3">
      <c r="A194" t="str">
        <f t="shared" si="2"/>
        <v>WhirlpoolWGD4950HW</v>
      </c>
      <c r="C194" t="s">
        <v>1220</v>
      </c>
      <c r="D194" t="s">
        <v>15</v>
      </c>
      <c r="E194" t="s">
        <v>1105</v>
      </c>
      <c r="F194" s="3">
        <v>578</v>
      </c>
      <c r="G194">
        <v>7</v>
      </c>
      <c r="H194">
        <v>36</v>
      </c>
      <c r="I194">
        <v>29</v>
      </c>
      <c r="J194">
        <v>28.25</v>
      </c>
      <c r="K194" t="s">
        <v>915</v>
      </c>
      <c r="L194" t="s">
        <v>1221</v>
      </c>
    </row>
    <row r="195" spans="1:12" x14ac:dyDescent="0.3">
      <c r="A195" t="str">
        <f t="shared" si="2"/>
        <v>WhirlpoolWGD7500GC</v>
      </c>
      <c r="C195" t="s">
        <v>1220</v>
      </c>
      <c r="D195" t="s">
        <v>15</v>
      </c>
      <c r="E195" t="s">
        <v>1003</v>
      </c>
      <c r="F195" s="3">
        <v>989</v>
      </c>
      <c r="G195">
        <v>7.4</v>
      </c>
      <c r="H195">
        <v>36.6875</v>
      </c>
      <c r="I195">
        <v>27</v>
      </c>
      <c r="J195">
        <v>30</v>
      </c>
      <c r="K195" t="s">
        <v>915</v>
      </c>
      <c r="L195" t="s">
        <v>1222</v>
      </c>
    </row>
    <row r="196" spans="1:12" x14ac:dyDescent="0.3">
      <c r="A196" t="str">
        <f t="shared" ref="A196:A207" si="3">CONCATENATE($D196,$E196)</f>
        <v>MaytagMGDX655DW</v>
      </c>
      <c r="C196" t="s">
        <v>1220</v>
      </c>
      <c r="D196" t="s">
        <v>96</v>
      </c>
      <c r="E196" t="s">
        <v>1223</v>
      </c>
      <c r="F196" s="3">
        <v>668</v>
      </c>
      <c r="G196">
        <v>7</v>
      </c>
      <c r="H196">
        <v>37.75</v>
      </c>
      <c r="I196">
        <v>29</v>
      </c>
      <c r="J196">
        <v>28.25</v>
      </c>
      <c r="K196" t="s">
        <v>915</v>
      </c>
      <c r="L196" t="s">
        <v>1224</v>
      </c>
    </row>
    <row r="197" spans="1:12" x14ac:dyDescent="0.3">
      <c r="A197" t="str">
        <f t="shared" si="3"/>
        <v>WhirlpoolWGD8500DW</v>
      </c>
      <c r="C197" t="s">
        <v>1220</v>
      </c>
      <c r="D197" t="s">
        <v>15</v>
      </c>
      <c r="E197" t="s">
        <v>1029</v>
      </c>
      <c r="F197" s="3">
        <v>1168</v>
      </c>
      <c r="G197">
        <v>8.8000000000000007</v>
      </c>
      <c r="H197">
        <v>39.5</v>
      </c>
      <c r="I197">
        <v>29</v>
      </c>
      <c r="J197">
        <v>32.25</v>
      </c>
      <c r="K197" t="s">
        <v>915</v>
      </c>
      <c r="L197" t="s">
        <v>1225</v>
      </c>
    </row>
    <row r="198" spans="1:12" x14ac:dyDescent="0.3">
      <c r="A198" t="str">
        <f t="shared" si="3"/>
        <v>WhirlpoolWGD4985EW</v>
      </c>
      <c r="C198" t="s">
        <v>1220</v>
      </c>
      <c r="D198" t="s">
        <v>15</v>
      </c>
      <c r="E198" t="s">
        <v>1021</v>
      </c>
      <c r="F198" s="3">
        <v>718</v>
      </c>
      <c r="G198">
        <v>5.9</v>
      </c>
      <c r="H198">
        <v>36</v>
      </c>
      <c r="I198">
        <v>29</v>
      </c>
      <c r="J198">
        <v>26</v>
      </c>
      <c r="K198" t="s">
        <v>915</v>
      </c>
      <c r="L198" t="s">
        <v>1226</v>
      </c>
    </row>
    <row r="199" spans="1:12" x14ac:dyDescent="0.3">
      <c r="A199" t="str">
        <f t="shared" si="3"/>
        <v>WhirlpoolWGD8500DC</v>
      </c>
      <c r="C199" t="s">
        <v>1220</v>
      </c>
      <c r="D199" t="s">
        <v>15</v>
      </c>
      <c r="E199" t="s">
        <v>1227</v>
      </c>
      <c r="F199" s="3">
        <v>964.32</v>
      </c>
      <c r="G199">
        <v>8.8000000000000007</v>
      </c>
      <c r="H199">
        <v>39.5</v>
      </c>
      <c r="I199">
        <v>29</v>
      </c>
      <c r="J199">
        <v>32.25</v>
      </c>
      <c r="K199" t="s">
        <v>915</v>
      </c>
      <c r="L199" t="s">
        <v>1228</v>
      </c>
    </row>
    <row r="200" spans="1:12" x14ac:dyDescent="0.3">
      <c r="A200" t="str">
        <f t="shared" si="3"/>
        <v>WhirlpoolWGD5000DW</v>
      </c>
      <c r="C200" t="s">
        <v>1220</v>
      </c>
      <c r="D200" t="s">
        <v>15</v>
      </c>
      <c r="E200" t="s">
        <v>1151</v>
      </c>
      <c r="F200" s="3">
        <v>598</v>
      </c>
      <c r="G200">
        <v>7</v>
      </c>
      <c r="H200">
        <v>35.75</v>
      </c>
      <c r="I200">
        <v>29</v>
      </c>
      <c r="J200">
        <v>28.25</v>
      </c>
      <c r="K200" t="s">
        <v>915</v>
      </c>
      <c r="L200" t="s">
        <v>1229</v>
      </c>
    </row>
    <row r="201" spans="1:12" x14ac:dyDescent="0.3">
      <c r="A201" t="str">
        <f t="shared" si="3"/>
        <v>MaytagMGDB766FW</v>
      </c>
      <c r="C201" t="s">
        <v>1220</v>
      </c>
      <c r="D201" t="s">
        <v>96</v>
      </c>
      <c r="E201" t="s">
        <v>817</v>
      </c>
      <c r="F201" s="3">
        <v>989</v>
      </c>
      <c r="G201">
        <v>7</v>
      </c>
      <c r="H201">
        <v>37.25</v>
      </c>
      <c r="I201">
        <v>29</v>
      </c>
      <c r="J201">
        <v>28.25</v>
      </c>
      <c r="K201" t="s">
        <v>915</v>
      </c>
      <c r="L201" t="s">
        <v>1230</v>
      </c>
    </row>
    <row r="202" spans="1:12" x14ac:dyDescent="0.3">
      <c r="A202" t="str">
        <f t="shared" si="3"/>
        <v>MaytagMGDC465HW</v>
      </c>
      <c r="C202" t="s">
        <v>1220</v>
      </c>
      <c r="D202" t="s">
        <v>96</v>
      </c>
      <c r="E202" t="s">
        <v>991</v>
      </c>
      <c r="F202" s="3">
        <v>578</v>
      </c>
      <c r="G202">
        <v>7</v>
      </c>
      <c r="H202">
        <v>36</v>
      </c>
      <c r="I202">
        <v>29</v>
      </c>
      <c r="J202">
        <v>28.25</v>
      </c>
      <c r="K202" t="s">
        <v>915</v>
      </c>
      <c r="L202" t="s">
        <v>1231</v>
      </c>
    </row>
    <row r="203" spans="1:12" x14ac:dyDescent="0.3">
      <c r="A203" t="str">
        <f t="shared" si="3"/>
        <v>WhirlpoolWGD4850HW</v>
      </c>
      <c r="C203" t="s">
        <v>1220</v>
      </c>
      <c r="D203" t="s">
        <v>15</v>
      </c>
      <c r="E203" t="s">
        <v>1132</v>
      </c>
      <c r="F203" s="3">
        <v>568</v>
      </c>
      <c r="G203">
        <v>7</v>
      </c>
      <c r="H203">
        <v>36</v>
      </c>
      <c r="I203">
        <v>29</v>
      </c>
      <c r="J203">
        <v>28.25</v>
      </c>
      <c r="K203" t="s">
        <v>915</v>
      </c>
      <c r="L203" t="s">
        <v>1232</v>
      </c>
    </row>
    <row r="204" spans="1:12" x14ac:dyDescent="0.3">
      <c r="A204" t="str">
        <f t="shared" si="3"/>
        <v>WhirlpoolWGD8000DW</v>
      </c>
      <c r="C204" t="s">
        <v>1220</v>
      </c>
      <c r="D204" t="s">
        <v>15</v>
      </c>
      <c r="E204" t="s">
        <v>1233</v>
      </c>
      <c r="F204" s="3">
        <v>798</v>
      </c>
      <c r="G204">
        <v>8.8000000000000007</v>
      </c>
      <c r="H204">
        <v>39.5</v>
      </c>
      <c r="I204">
        <v>29</v>
      </c>
      <c r="J204">
        <v>32.25</v>
      </c>
      <c r="K204" t="s">
        <v>915</v>
      </c>
      <c r="L204" t="s">
        <v>1234</v>
      </c>
    </row>
    <row r="205" spans="1:12" x14ac:dyDescent="0.3">
      <c r="A205" t="str">
        <f t="shared" si="3"/>
        <v>MaytagMGDB835DW</v>
      </c>
      <c r="C205" t="s">
        <v>1220</v>
      </c>
      <c r="D205" t="s">
        <v>96</v>
      </c>
      <c r="E205" t="s">
        <v>1154</v>
      </c>
      <c r="F205" s="3">
        <v>779.99</v>
      </c>
      <c r="G205">
        <v>8.8000000000000007</v>
      </c>
      <c r="H205">
        <v>39.5</v>
      </c>
      <c r="I205">
        <v>29</v>
      </c>
      <c r="J205">
        <v>32.25</v>
      </c>
      <c r="K205" t="s">
        <v>915</v>
      </c>
      <c r="L205" t="s">
        <v>1235</v>
      </c>
    </row>
    <row r="206" spans="1:12" x14ac:dyDescent="0.3">
      <c r="A206" t="str">
        <f t="shared" si="3"/>
        <v>WhirlpoolWGD7500GW</v>
      </c>
      <c r="C206" t="s">
        <v>1220</v>
      </c>
      <c r="D206" t="s">
        <v>15</v>
      </c>
      <c r="E206" t="s">
        <v>1236</v>
      </c>
      <c r="F206" s="3">
        <v>899</v>
      </c>
      <c r="G206">
        <v>7.4</v>
      </c>
      <c r="H206">
        <v>36.6875</v>
      </c>
      <c r="I206">
        <v>27</v>
      </c>
      <c r="J206">
        <v>30</v>
      </c>
      <c r="K206" t="s">
        <v>915</v>
      </c>
      <c r="L206" t="s">
        <v>1237</v>
      </c>
    </row>
    <row r="207" spans="1:12" x14ac:dyDescent="0.3">
      <c r="A207" t="str">
        <f t="shared" si="3"/>
        <v>MaytagMGDB835DC</v>
      </c>
      <c r="C207" t="s">
        <v>1220</v>
      </c>
      <c r="D207" t="s">
        <v>96</v>
      </c>
      <c r="E207" t="s">
        <v>1238</v>
      </c>
      <c r="F207" s="3">
        <v>1014.72</v>
      </c>
      <c r="G207">
        <v>8.8000000000000007</v>
      </c>
      <c r="H207">
        <v>39.5</v>
      </c>
      <c r="I207">
        <v>29</v>
      </c>
      <c r="J207">
        <v>32.25</v>
      </c>
      <c r="K207" t="s">
        <v>915</v>
      </c>
      <c r="L207" t="s">
        <v>1239</v>
      </c>
    </row>
  </sheetData>
  <autoFilter ref="C2:L207" xr:uid="{5E55ED4E-7DA4-4085-BA5D-783AADB62E35}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General Summary</vt:lpstr>
      <vt:lpstr>Electric CD Cost Summary</vt:lpstr>
      <vt:lpstr>Energy Star List</vt:lpstr>
      <vt:lpstr>NGCD Cost Summary</vt:lpstr>
      <vt:lpstr>HPCD Cost Summary</vt:lpstr>
      <vt:lpstr>Raw Electric CD Costs</vt:lpstr>
      <vt:lpstr>Raw HPCD Costs</vt:lpstr>
      <vt:lpstr>Raw NGCD Costs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2020-03-26T22:34:51Z</dcterms:modified>
</cp:coreProperties>
</file>